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5195" windowHeight="8700" activeTab="1"/>
  </bookViews>
  <sheets>
    <sheet name="Diagrama de Medicion" sheetId="1" r:id="rId1"/>
    <sheet name="NIOSH1991 Metrico" sheetId="2" r:id="rId2"/>
    <sheet name="NIOSH1991 Sistema Ingles" sheetId="3" r:id="rId3"/>
  </sheets>
  <externalReferences>
    <externalReference r:id="rId6"/>
  </externalReferences>
  <definedNames>
    <definedName name="Coupling_Classification">'[1]Coupling'!$A$3:$A$5</definedName>
    <definedName name="Coupling_Table">'[1]Coupling'!$A$3:$B$5</definedName>
    <definedName name="Frequency_Table">'[1]Frequency'!$B$5:$D$23</definedName>
    <definedName name="Lift_Frequency">'[1]Frequency'!$A$5:$A$23</definedName>
    <definedName name="Load_Weight__Weight_of_object_to_be_handled">'NIOSH1991 Metrico'!$B$5</definedName>
    <definedName name="_xlnm.Print_Area" localSheetId="1">'NIOSH1991 Metrico'!$A$1:$E$43</definedName>
    <definedName name="_xlnm.Print_Area" localSheetId="2">'NIOSH1991 Sistema Ingles'!$A$1:$E$43</definedName>
    <definedName name="Work_Duration">'[1]Frequency'!$B$4:$D$4</definedName>
  </definedNames>
  <calcPr fullCalcOnLoad="1"/>
</workbook>
</file>

<file path=xl/sharedStrings.xml><?xml version="1.0" encoding="utf-8"?>
<sst xmlns="http://schemas.openxmlformats.org/spreadsheetml/2006/main" count="175" uniqueCount="92">
  <si>
    <t>Work Duration(Continous)</t>
  </si>
  <si>
    <t>&lt;=8hrs</t>
  </si>
  <si>
    <t>&gt;15</t>
  </si>
  <si>
    <t>&lt;=2hrs</t>
  </si>
  <si>
    <t>&lt; 1 hr</t>
  </si>
  <si>
    <t>Frequency Multiplier Table</t>
  </si>
  <si>
    <t>hrs</t>
  </si>
  <si>
    <t>Frequency Lifts/min</t>
  </si>
  <si>
    <t>Couplings</t>
  </si>
  <si>
    <t>v&lt;75 cm(30in)</t>
  </si>
  <si>
    <t>v&gt;=75cm(30in)</t>
  </si>
  <si>
    <t>Good</t>
  </si>
  <si>
    <t>Fair</t>
  </si>
  <si>
    <t>Poor</t>
  </si>
  <si>
    <t>Hand-to-Container Coupling Table(CM)</t>
  </si>
  <si>
    <t>V&lt;30</t>
  </si>
  <si>
    <t>V&gt;=30</t>
  </si>
  <si>
    <t xml:space="preserve">D= </t>
  </si>
  <si>
    <t>0 &lt; A &lt; 135</t>
  </si>
  <si>
    <t xml:space="preserve"> &gt; 0 and &lt;= 8 hours</t>
  </si>
  <si>
    <t>Yes</t>
  </si>
  <si>
    <t>No</t>
  </si>
  <si>
    <t>Horizontal distance if V&gt;= 10 inches………………………………………………………………..………..H</t>
  </si>
  <si>
    <t>Lowering</t>
  </si>
  <si>
    <t>10.0 &lt;= Hd &lt; 25.0</t>
  </si>
  <si>
    <t>10.0 &lt;= Ho &lt; 25.0</t>
  </si>
  <si>
    <t>0 &lt;= Vo &lt; 70</t>
  </si>
  <si>
    <t>0 &lt;= Vd &lt; 70</t>
  </si>
  <si>
    <t>Use values from drop down menu</t>
  </si>
  <si>
    <t xml:space="preserve">JFAssociates, Inc                                                              </t>
  </si>
  <si>
    <t>Fairfax, VA 22031</t>
  </si>
  <si>
    <t>25.0 &lt;= Ho &lt; 63.0</t>
  </si>
  <si>
    <t>25.0 &lt;= Hd &lt; 63.0</t>
  </si>
  <si>
    <t>0 &lt;= Vo &lt; 175</t>
  </si>
  <si>
    <t>0 &lt;= Vd &lt; 175</t>
  </si>
  <si>
    <t>cm</t>
  </si>
  <si>
    <t>Kg</t>
  </si>
  <si>
    <t>The software, whether in the form of source code or executable, is provided As Is. </t>
  </si>
  <si>
    <t>There is no warranty that the software is appropriate for any specific use.  </t>
  </si>
  <si>
    <t>While it is believed to be correct, there is no guarantee that the code does not contain either general errors or errors that may occur under specific combination of parameters or use.</t>
  </si>
  <si>
    <t>Disclaimer</t>
  </si>
  <si>
    <t>Mediciones del Area de Trabajo</t>
  </si>
  <si>
    <t>Mediciones de Caja</t>
  </si>
  <si>
    <t>Origen-V</t>
  </si>
  <si>
    <t>Origen H</t>
  </si>
  <si>
    <t>Peso (lbs)</t>
  </si>
  <si>
    <t>Altura (pulgadas)</t>
  </si>
  <si>
    <t>Ancho (in)</t>
  </si>
  <si>
    <t>Profund(pg)</t>
  </si>
  <si>
    <t>Mediciones de la Tarea</t>
  </si>
  <si>
    <t>Desplazamiento angular de carga (grados)</t>
  </si>
  <si>
    <t>Ajustes</t>
  </si>
  <si>
    <t>NIOSH 1991 Ecuacion de Levantamiento</t>
  </si>
  <si>
    <t>Entradas</t>
  </si>
  <si>
    <t>Salidas</t>
  </si>
  <si>
    <t>Valor</t>
  </si>
  <si>
    <t>Unidades</t>
  </si>
  <si>
    <t>Limites Aceptables</t>
  </si>
  <si>
    <t>levantam/min</t>
  </si>
  <si>
    <r>
      <t xml:space="preserve">Peso de la Carga </t>
    </r>
    <r>
      <rPr>
        <sz val="12"/>
        <rFont val="Arial"/>
        <family val="2"/>
      </rPr>
      <t>(Peso del objeto a ser manejado)</t>
    </r>
  </si>
  <si>
    <r>
      <t xml:space="preserve">Frequencia de Levantamientos </t>
    </r>
    <r>
      <rPr>
        <sz val="12"/>
        <rFont val="Arial"/>
        <family val="2"/>
      </rPr>
      <t>(F)</t>
    </r>
  </si>
  <si>
    <t>Duracion del trabajo</t>
  </si>
  <si>
    <t>ES LA DISTANCIA HORIZONTAL MEDIBLE??</t>
  </si>
  <si>
    <t>SI la respuesta es NO, introducir la profundidad de la caja</t>
  </si>
  <si>
    <r>
      <t xml:space="preserve">Ubicacion Horizontal Original de las Manos </t>
    </r>
    <r>
      <rPr>
        <sz val="12"/>
        <rFont val="Arial"/>
        <family val="2"/>
      </rPr>
      <t>(Ho)</t>
    </r>
  </si>
  <si>
    <r>
      <t xml:space="preserve">Ubicacion Vertical Original de las Manos </t>
    </r>
    <r>
      <rPr>
        <sz val="12"/>
        <rFont val="Arial"/>
        <family val="2"/>
      </rPr>
      <t>(Vo)</t>
    </r>
  </si>
  <si>
    <r>
      <t xml:space="preserve">Ubicacion Horizontal Final de las Manos </t>
    </r>
    <r>
      <rPr>
        <sz val="12"/>
        <rFont val="Arial"/>
        <family val="2"/>
      </rPr>
      <t>(Hd)</t>
    </r>
  </si>
  <si>
    <r>
      <t xml:space="preserve">Ubicacion Vertical Final de las Manos </t>
    </r>
    <r>
      <rPr>
        <sz val="12"/>
        <rFont val="Arial"/>
        <family val="2"/>
      </rPr>
      <t>(Vd)</t>
    </r>
  </si>
  <si>
    <r>
      <t xml:space="preserve">Angulo de Asimetria </t>
    </r>
    <r>
      <rPr>
        <sz val="12"/>
        <rFont val="Arial"/>
        <family val="2"/>
      </rPr>
      <t>(A)</t>
    </r>
  </si>
  <si>
    <t>grados</t>
  </si>
  <si>
    <t>Usar valor del menu</t>
  </si>
  <si>
    <t>Limite de Peso Recomendado (RWL)</t>
  </si>
  <si>
    <t>INDICE DE LEVANTAMIENTO (LI)</t>
  </si>
  <si>
    <t>RWL Funcion Multiplicadora</t>
  </si>
  <si>
    <t>Multiplicador</t>
  </si>
  <si>
    <t>Funcion</t>
  </si>
  <si>
    <t>Importancia</t>
  </si>
  <si>
    <t>Constante de Carga (LC)</t>
  </si>
  <si>
    <t>Multiplicador Horizontal (HM)</t>
  </si>
  <si>
    <t>Multiplicador Vertical (VM)</t>
  </si>
  <si>
    <t>Multiplicador de Distancia (DM)</t>
  </si>
  <si>
    <t>Multiplicador Asimetrico (AM)</t>
  </si>
  <si>
    <t>Multiplicador de Frecuencia (FM)</t>
  </si>
  <si>
    <r>
      <t xml:space="preserve">Ajuste </t>
    </r>
    <r>
      <rPr>
        <sz val="12"/>
        <rFont val="Arial"/>
        <family val="2"/>
      </rPr>
      <t>(C)</t>
    </r>
  </si>
  <si>
    <t>Multiplicador de Ajuste (CM)</t>
  </si>
  <si>
    <t>Recommendaciones (top 3) para mejorar las condiciones de levantamiento</t>
  </si>
  <si>
    <t>Desarrollado por:</t>
  </si>
  <si>
    <t>Fairfax, VA 22031, USA</t>
  </si>
  <si>
    <t>Enrtradas</t>
  </si>
  <si>
    <t>libras</t>
  </si>
  <si>
    <t>pulgadas</t>
  </si>
  <si>
    <t>(Dest) V</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</si>
</sst>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0.0#"/>
    <numFmt numFmtId="168" formatCode="_ * #,##0.00_ ;_ * &quot;\&quot;&quot;\&quot;&quot;\&quot;&quot;\&quot;&quot;\&quot;&quot;\&quot;&quot;\&quot;\-#,##0.00_ ;_ * &quot;-&quot;??_ ;_ @_ "/>
    <numFmt numFmtId="169" formatCode="&quot;\&quot;#,##0;[Red]&quot;\&quot;&quot;\&quot;&quot;\&quot;&quot;\&quot;&quot;\&quot;&quot;\&quot;&quot;\&quot;&quot;\&quot;&quot;\&quot;\-#,##0"/>
    <numFmt numFmtId="170" formatCode="&quot;\&quot;#,##0;[Red]&quot;\&quot;&quot;\&quot;&quot;\&quot;&quot;\&quot;&quot;\&quot;&quot;\&quot;\-#,##0"/>
    <numFmt numFmtId="171" formatCode="&quot;$&quot;#,##0_);&quot;\&quot;&quot;\&quot;&quot;\&quot;&quot;\&quot;&quot;\&quot;&quot;\&quot;&quot;\&quot;\(&quot;$&quot;#,##0&quot;\&quot;&quot;\&quot;&quot;\&quot;&quot;\&quot;&quot;\&quot;&quot;\&quot;&quot;\&quot;\)"/>
    <numFmt numFmtId="172" formatCode="&quot;$&quot;#,##0_);[Red]&quot;\&quot;&quot;\&quot;&quot;\&quot;&quot;\&quot;&quot;\&quot;&quot;\&quot;&quot;\&quot;\(&quot;$&quot;#,##0&quot;\&quot;&quot;\&quot;&quot;\&quot;&quot;\&quot;&quot;\&quot;&quot;\&quot;&quot;\&quot;\)"/>
    <numFmt numFmtId="173" formatCode="&quot;$&quot;#,##0.00_);&quot;\&quot;&quot;\&quot;&quot;\&quot;&quot;\&quot;&quot;\&quot;&quot;\&quot;&quot;\&quot;\(&quot;$&quot;#,##0.00&quot;\&quot;&quot;\&quot;&quot;\&quot;&quot;\&quot;&quot;\&quot;&quot;\&quot;&quot;\&quot;\)"/>
    <numFmt numFmtId="174" formatCode="&quot;$&quot;#,##0.00_);[Red]&quot;\&quot;&quot;\&quot;&quot;\&quot;&quot;\&quot;&quot;\&quot;&quot;\&quot;&quot;\&quot;\(&quot;$&quot;#,##0.00&quot;\&quot;&quot;\&quot;&quot;\&quot;&quot;\&quot;&quot;\&quot;&quot;\&quot;&quot;\&quot;\)"/>
    <numFmt numFmtId="175" formatCode="_(&quot;$&quot;* #,##0.00_);_(&quot;$&quot;* &quot;\&quot;&quot;\&quot;&quot;\&quot;&quot;\&quot;&quot;\&quot;&quot;\&quot;&quot;\&quot;\(#,##0.00&quot;\&quot;&quot;\&quot;&quot;\&quot;&quot;\&quot;&quot;\&quot;&quot;\&quot;&quot;\&quot;\);_(&quot;$&quot;* &quot;-&quot;??_);_(@_)"/>
    <numFmt numFmtId="176" formatCode="&quot;\&quot;#,##0;&quot;\&quot;&quot;\&quot;&quot;\&quot;&quot;\&quot;&quot;\&quot;&quot;\&quot;&quot;\&quot;&quot;\&quot;\-#,##0"/>
    <numFmt numFmtId="177" formatCode="&quot;\&quot;#,##0;[Red]&quot;\&quot;&quot;\&quot;&quot;\&quot;&quot;\&quot;&quot;\&quot;&quot;\&quot;&quot;\&quot;&quot;\&quot;\-#,##0"/>
    <numFmt numFmtId="178" formatCode="0.00_)"/>
    <numFmt numFmtId="179" formatCode="&quot;34&quot;"/>
  </numFmts>
  <fonts count="46">
    <font>
      <sz val="10"/>
      <name val="Arial"/>
      <family val="0"/>
    </font>
    <font>
      <sz val="11"/>
      <color indexed="8"/>
      <name val="Calibri"/>
      <family val="2"/>
    </font>
    <font>
      <sz val="8"/>
      <name val="Arial"/>
      <family val="0"/>
    </font>
    <font>
      <b/>
      <sz val="10"/>
      <name val="Arial"/>
      <family val="2"/>
    </font>
    <font>
      <b/>
      <sz val="15"/>
      <name val="Arial"/>
      <family val="2"/>
    </font>
    <font>
      <b/>
      <sz val="14"/>
      <name val="Arial"/>
      <family val="2"/>
    </font>
    <font>
      <sz val="14"/>
      <name val="Arial"/>
      <family val="2"/>
    </font>
    <font>
      <sz val="12"/>
      <name val="Arial"/>
      <family val="2"/>
    </font>
    <font>
      <b/>
      <sz val="12"/>
      <name val="Arial"/>
      <family val="2"/>
    </font>
    <font>
      <sz val="19"/>
      <name val="Arial"/>
      <family val="2"/>
    </font>
    <font>
      <b/>
      <sz val="22"/>
      <color indexed="9"/>
      <name val="Arial"/>
      <family val="2"/>
    </font>
    <font>
      <b/>
      <sz val="22"/>
      <name val="Arial"/>
      <family val="2"/>
    </font>
    <font>
      <sz val="13"/>
      <name val="Arial"/>
      <family val="0"/>
    </font>
    <font>
      <b/>
      <sz val="18"/>
      <color indexed="9"/>
      <name val="Arial"/>
      <family val="2"/>
    </font>
    <font>
      <b/>
      <sz val="13"/>
      <name val="Arial"/>
      <family val="2"/>
    </font>
    <font>
      <sz val="11"/>
      <color indexed="9"/>
      <name val="Calibri"/>
      <family val="2"/>
    </font>
    <font>
      <sz val="8"/>
      <name val="Times New Roman"/>
      <family val="0"/>
    </font>
    <font>
      <sz val="11"/>
      <color indexed="20"/>
      <name val="Calibri"/>
      <family val="2"/>
    </font>
    <font>
      <i/>
      <sz val="10"/>
      <color indexed="56"/>
      <name val="Arial"/>
      <family val="2"/>
    </font>
    <font>
      <sz val="12"/>
      <name val="±¼¸²Ã¼"/>
      <family val="3"/>
    </font>
    <font>
      <b/>
      <sz val="11"/>
      <color indexed="10"/>
      <name val="Calibri"/>
      <family val="2"/>
    </font>
    <font>
      <b/>
      <sz val="11"/>
      <color indexed="9"/>
      <name val="Calibri"/>
      <family val="2"/>
    </font>
    <font>
      <b/>
      <sz val="10"/>
      <name val="MS Sans Serif"/>
      <family val="0"/>
    </font>
    <font>
      <sz val="10"/>
      <color indexed="24"/>
      <name val="Arial"/>
      <family val="0"/>
    </font>
    <font>
      <i/>
      <sz val="11"/>
      <color indexed="23"/>
      <name val="Calibri"/>
      <family val="2"/>
    </font>
    <font>
      <sz val="11"/>
      <color indexed="17"/>
      <name val="Calibri"/>
      <family val="2"/>
    </font>
    <font>
      <b/>
      <sz val="18"/>
      <color indexed="24"/>
      <name val="Arial"/>
      <family val="0"/>
    </font>
    <font>
      <b/>
      <sz val="12"/>
      <color indexed="24"/>
      <name val="Arial"/>
      <family val="0"/>
    </font>
    <font>
      <b/>
      <sz val="11"/>
      <color indexed="62"/>
      <name val="Calibri"/>
      <family val="2"/>
    </font>
    <font>
      <sz val="11"/>
      <color indexed="62"/>
      <name val="Calibri"/>
      <family val="2"/>
    </font>
    <font>
      <sz val="11"/>
      <color indexed="10"/>
      <name val="Calibri"/>
      <family val="2"/>
    </font>
    <font>
      <sz val="10"/>
      <name val="MS Sans Serif"/>
      <family val="0"/>
    </font>
    <font>
      <sz val="11"/>
      <color indexed="19"/>
      <name val="Calibri"/>
      <family val="2"/>
    </font>
    <font>
      <sz val="10"/>
      <name val="Times New Roman"/>
      <family val="0"/>
    </font>
    <font>
      <sz val="7"/>
      <name val="Small Fonts"/>
      <family val="0"/>
    </font>
    <font>
      <b/>
      <i/>
      <sz val="16"/>
      <name val="Helv"/>
      <family val="0"/>
    </font>
    <font>
      <b/>
      <sz val="11"/>
      <color indexed="63"/>
      <name val="Calibri"/>
      <family val="2"/>
    </font>
    <font>
      <b/>
      <sz val="8.25"/>
      <name val="Helv"/>
      <family val="0"/>
    </font>
    <font>
      <b/>
      <sz val="18"/>
      <color indexed="62"/>
      <name val="Cambria"/>
      <family val="2"/>
    </font>
    <font>
      <b/>
      <sz val="10"/>
      <color indexed="14"/>
      <name val="Arial"/>
      <family val="2"/>
    </font>
    <font>
      <b/>
      <sz val="10"/>
      <color indexed="12"/>
      <name val="Arial"/>
      <family val="2"/>
    </font>
    <font>
      <b/>
      <sz val="10"/>
      <color indexed="11"/>
      <name val="Arial"/>
      <family val="2"/>
    </font>
    <font>
      <sz val="11"/>
      <name val="Arial"/>
      <family val="2"/>
    </font>
    <font>
      <sz val="12"/>
      <color indexed="9"/>
      <name val="Arial"/>
      <family val="0"/>
    </font>
    <font>
      <b/>
      <sz val="12"/>
      <color indexed="9"/>
      <name val="Arial"/>
      <family val="0"/>
    </font>
    <font>
      <sz val="10"/>
      <color indexed="9"/>
      <name val="Arial"/>
      <family val="0"/>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mediumGray">
        <fgColor indexed="22"/>
      </patternFill>
    </fill>
    <fill>
      <patternFill patternType="darkGray">
        <fgColor indexed="15"/>
      </patternFill>
    </fill>
    <fill>
      <patternFill patternType="solid">
        <fgColor indexed="42"/>
        <bgColor indexed="64"/>
      </patternFill>
    </fill>
    <fill>
      <patternFill patternType="solid">
        <fgColor indexed="8"/>
        <bgColor indexed="64"/>
      </patternFill>
    </fill>
    <fill>
      <patternFill patternType="solid">
        <fgColor indexed="41"/>
        <bgColor indexed="64"/>
      </patternFill>
    </fill>
    <fill>
      <patternFill patternType="solid">
        <fgColor indexed="13"/>
        <bgColor indexed="64"/>
      </patternFill>
    </fill>
  </fills>
  <borders count="53">
    <border>
      <left/>
      <right/>
      <top/>
      <bottom/>
      <diagonal/>
    </border>
    <border>
      <left style="medium"/>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medium">
        <color indexed="27"/>
      </bottom>
    </border>
    <border>
      <left style="thin"/>
      <right style="thin"/>
      <top style="thin"/>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right/>
      <top/>
      <bottom style="double"/>
    </border>
    <border>
      <left/>
      <right/>
      <top style="double"/>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thin"/>
      <top style="medium"/>
      <bottom style="thin"/>
    </border>
    <border>
      <left style="thin"/>
      <right style="thin"/>
      <top style="thin"/>
      <bottom/>
    </border>
    <border>
      <left style="thin"/>
      <right style="thin"/>
      <top/>
      <bottom style="thin"/>
    </border>
    <border>
      <left style="medium"/>
      <right style="thin"/>
      <top style="thin"/>
      <bottom style="thin"/>
    </border>
    <border>
      <left style="medium"/>
      <right style="thin"/>
      <top style="thin"/>
      <bottom style="mediu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color indexed="12"/>
      </left>
      <right style="thin">
        <color indexed="12"/>
      </right>
      <top style="thin">
        <color indexed="12"/>
      </top>
      <bottom style="thin">
        <color indexed="12"/>
      </bottom>
    </border>
    <border>
      <left style="medium"/>
      <right/>
      <top style="medium"/>
      <bottom/>
    </border>
    <border>
      <left/>
      <right/>
      <top style="medium"/>
      <bottom/>
    </border>
    <border>
      <left/>
      <right style="medium"/>
      <top style="medium"/>
      <bottom/>
    </border>
    <border>
      <left style="thin"/>
      <right style="thin"/>
      <top style="thin"/>
      <bottom style="medium"/>
    </border>
    <border>
      <left/>
      <right style="thin"/>
      <top style="thin"/>
      <bottom style="thin"/>
    </border>
    <border>
      <left style="thin"/>
      <right style="medium"/>
      <top style="thin"/>
      <bottom style="thin"/>
    </border>
    <border>
      <left style="thin"/>
      <right style="medium"/>
      <top style="thin"/>
      <bottom style="medium"/>
    </border>
    <border>
      <left style="medium"/>
      <right style="thin"/>
      <top/>
      <bottom/>
    </border>
    <border>
      <left style="thin"/>
      <right style="medium"/>
      <top/>
      <bottom/>
    </border>
    <border>
      <left style="thin"/>
      <right style="medium"/>
      <top/>
      <bottom style="thin"/>
    </border>
    <border>
      <left/>
      <right style="thin"/>
      <top/>
      <bottom style="thin"/>
    </border>
    <border>
      <left/>
      <right style="medium"/>
      <top/>
      <bottom style="medium"/>
    </border>
    <border>
      <left style="medium"/>
      <right style="medium"/>
      <top style="medium"/>
      <bottom style="medium"/>
    </border>
    <border>
      <left style="medium"/>
      <right style="medium"/>
      <top/>
      <bottom style="thin"/>
    </border>
    <border>
      <left style="medium"/>
      <right style="thin"/>
      <top/>
      <bottom style="medium"/>
    </border>
    <border>
      <left style="thin"/>
      <right style="medium"/>
      <top/>
      <bottom style="medium"/>
    </border>
    <border>
      <left style="thin"/>
      <right style="thin"/>
      <top style="medium"/>
      <bottom style="thin"/>
    </border>
    <border>
      <left style="thin"/>
      <right style="medium"/>
      <top style="medium"/>
      <bottom style="thin"/>
    </border>
    <border>
      <left style="medium"/>
      <right/>
      <top style="medium"/>
      <bottom style="medium"/>
    </border>
    <border>
      <left/>
      <right style="medium"/>
      <top style="medium"/>
      <bottom style="medium"/>
    </border>
    <border>
      <left/>
      <right style="thin"/>
      <top/>
      <bottom style="medium"/>
    </border>
    <border>
      <left style="medium"/>
      <right style="medium"/>
      <top style="medium"/>
      <bottom/>
    </border>
    <border>
      <left style="medium"/>
      <right style="medium"/>
      <top/>
      <bottom/>
    </border>
    <border>
      <left style="medium"/>
      <right style="thin"/>
      <top style="thin"/>
      <bottom/>
    </border>
    <border>
      <left style="medium"/>
      <right style="thin"/>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164" fontId="0" fillId="7" borderId="1" applyNumberFormat="0" applyFill="0" applyBorder="0">
      <alignment vertical="top" wrapText="1"/>
      <protection/>
    </xf>
    <xf numFmtId="0" fontId="1" fillId="6"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16" fillId="0" borderId="0">
      <alignment horizontal="center" wrapText="1"/>
      <protection locked="0"/>
    </xf>
    <xf numFmtId="172" fontId="0" fillId="0" borderId="0" applyFont="0" applyFill="0" applyBorder="0" applyAlignment="0" applyProtection="0"/>
    <xf numFmtId="174" fontId="0" fillId="0" borderId="0" applyFont="0" applyFill="0" applyBorder="0" applyAlignment="0" applyProtection="0"/>
    <xf numFmtId="0" fontId="17" fillId="16" borderId="0" applyNumberFormat="0" applyBorder="0" applyAlignment="0" applyProtection="0"/>
    <xf numFmtId="164" fontId="18" fillId="0" borderId="0" applyNumberFormat="0" applyFill="0">
      <alignment vertical="top" wrapText="1"/>
      <protection/>
    </xf>
    <xf numFmtId="0" fontId="19" fillId="0" borderId="0">
      <alignment/>
      <protection/>
    </xf>
    <xf numFmtId="175" fontId="0" fillId="0" borderId="0" applyFill="0" applyBorder="0" applyAlignment="0">
      <protection/>
    </xf>
    <xf numFmtId="166" fontId="0" fillId="0" borderId="0" applyFill="0" applyBorder="0" applyAlignment="0">
      <protection/>
    </xf>
    <xf numFmtId="176" fontId="0" fillId="0" borderId="0" applyFill="0" applyBorder="0" applyAlignment="0">
      <protection/>
    </xf>
    <xf numFmtId="177" fontId="0" fillId="0" borderId="0" applyFill="0" applyBorder="0" applyAlignment="0">
      <protection/>
    </xf>
    <xf numFmtId="170" fontId="0" fillId="0" borderId="0" applyFill="0" applyBorder="0" applyAlignment="0">
      <protection/>
    </xf>
    <xf numFmtId="175" fontId="0" fillId="0" borderId="0" applyFill="0" applyBorder="0" applyAlignment="0">
      <protection/>
    </xf>
    <xf numFmtId="179" fontId="0" fillId="0" borderId="0" applyFill="0" applyBorder="0" applyAlignment="0">
      <protection/>
    </xf>
    <xf numFmtId="166" fontId="0" fillId="0" borderId="0" applyFill="0" applyBorder="0" applyAlignment="0">
      <protection/>
    </xf>
    <xf numFmtId="0" fontId="20" fillId="17" borderId="2" applyNumberFormat="0" applyAlignment="0" applyProtection="0"/>
    <xf numFmtId="0" fontId="21" fillId="1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0" fillId="7" borderId="0" applyFont="0" applyBorder="0">
      <alignment/>
      <protection/>
    </xf>
    <xf numFmtId="0" fontId="23" fillId="0" borderId="0" applyFont="0" applyFill="0" applyBorder="0" applyAlignment="0" applyProtection="0"/>
    <xf numFmtId="0" fontId="24" fillId="0" borderId="0" applyNumberFormat="0" applyFill="0" applyBorder="0" applyAlignment="0" applyProtection="0"/>
    <xf numFmtId="2" fontId="23" fillId="0" borderId="0" applyFont="0" applyFill="0" applyBorder="0" applyAlignment="0" applyProtection="0"/>
    <xf numFmtId="0" fontId="25" fillId="6" borderId="0" applyNumberFormat="0" applyBorder="0" applyAlignment="0" applyProtection="0"/>
    <xf numFmtId="38" fontId="2" fillId="7" borderId="0" applyNumberFormat="0" applyBorder="0" applyAlignment="0" applyProtection="0"/>
    <xf numFmtId="0" fontId="8" fillId="0" borderId="4" applyNumberFormat="0" applyAlignment="0" applyProtection="0"/>
    <xf numFmtId="0" fontId="8" fillId="0" borderId="5">
      <alignment horizontal="left" vertical="center"/>
      <protection/>
    </xf>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8" borderId="2" applyNumberFormat="0" applyAlignment="0" applyProtection="0"/>
    <xf numFmtId="10" fontId="2" fillId="4" borderId="7" applyNumberFormat="0" applyBorder="0" applyAlignment="0" applyProtection="0"/>
    <xf numFmtId="0" fontId="30" fillId="0" borderId="8" applyNumberFormat="0" applyFill="0" applyAlignment="0" applyProtection="0"/>
    <xf numFmtId="38" fontId="31" fillId="0" borderId="0" applyFont="0" applyFill="0" applyBorder="0" applyAlignment="0" applyProtection="0"/>
    <xf numFmtId="40" fontId="31"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32" fillId="8" borderId="0" applyNumberFormat="0" applyBorder="0" applyAlignment="0" applyProtection="0"/>
    <xf numFmtId="0" fontId="33" fillId="0" borderId="0">
      <alignment/>
      <protection/>
    </xf>
    <xf numFmtId="37" fontId="34" fillId="0" borderId="0">
      <alignment/>
      <protection/>
    </xf>
    <xf numFmtId="178" fontId="35" fillId="0" borderId="0">
      <alignment/>
      <protection/>
    </xf>
    <xf numFmtId="0" fontId="0" fillId="4" borderId="9"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36" fillId="17" borderId="10" applyNumberFormat="0" applyAlignment="0" applyProtection="0"/>
    <xf numFmtId="14" fontId="16" fillId="0" borderId="0">
      <alignment horizontal="center" wrapText="1"/>
      <protection locked="0"/>
    </xf>
    <xf numFmtId="9" fontId="0" fillId="0" borderId="0" applyFont="0" applyFill="0" applyBorder="0" applyAlignment="0" applyProtection="0"/>
    <xf numFmtId="10" fontId="0" fillId="0" borderId="0" applyFont="0" applyFill="0" applyBorder="0" applyAlignment="0" applyProtection="0"/>
    <xf numFmtId="0" fontId="31" fillId="0" borderId="0" applyNumberFormat="0" applyFont="0" applyFill="0" applyBorder="0" applyAlignment="0" applyProtection="0"/>
    <xf numFmtId="15" fontId="31" fillId="0" borderId="0" applyFont="0" applyFill="0" applyBorder="0" applyAlignment="0" applyProtection="0"/>
    <xf numFmtId="4" fontId="31" fillId="0" borderId="0" applyFont="0" applyFill="0" applyBorder="0" applyAlignment="0" applyProtection="0"/>
    <xf numFmtId="0" fontId="22" fillId="0" borderId="11">
      <alignment horizontal="center"/>
      <protection/>
    </xf>
    <xf numFmtId="3" fontId="31" fillId="0" borderId="0" applyFont="0" applyFill="0" applyBorder="0" applyAlignment="0" applyProtection="0"/>
    <xf numFmtId="0" fontId="31" fillId="19" borderId="0" applyNumberFormat="0" applyFont="0" applyBorder="0" applyAlignment="0" applyProtection="0"/>
    <xf numFmtId="0" fontId="37" fillId="20" borderId="12">
      <alignment/>
      <protection/>
    </xf>
    <xf numFmtId="169" fontId="0" fillId="0" borderId="0">
      <alignment horizontal="center"/>
      <protection/>
    </xf>
    <xf numFmtId="0" fontId="38" fillId="0" borderId="0" applyNumberFormat="0" applyFill="0" applyBorder="0" applyAlignment="0" applyProtection="0"/>
    <xf numFmtId="0" fontId="23" fillId="0" borderId="13" applyNumberFormat="0" applyFont="0" applyFill="0" applyAlignment="0" applyProtection="0"/>
    <xf numFmtId="0" fontId="30" fillId="0" borderId="0" applyNumberFormat="0" applyFill="0" applyBorder="0" applyAlignment="0" applyProtection="0"/>
  </cellStyleXfs>
  <cellXfs count="128">
    <xf numFmtId="0" fontId="0" fillId="0" borderId="0" xfId="0" applyAlignment="1">
      <alignment/>
    </xf>
    <xf numFmtId="0" fontId="0" fillId="0" borderId="0" xfId="0" applyAlignment="1" applyProtection="1">
      <alignmen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3" fillId="0" borderId="17" xfId="0" applyFont="1" applyBorder="1" applyAlignment="1" applyProtection="1">
      <alignment/>
      <protection locked="0"/>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6" fillId="0" borderId="0" xfId="0" applyFont="1" applyAlignment="1" applyProtection="1">
      <alignment/>
      <protection locked="0"/>
    </xf>
    <xf numFmtId="0" fontId="9" fillId="0" borderId="0" xfId="0" applyFont="1" applyAlignment="1" applyProtection="1">
      <alignment/>
      <protection locked="0"/>
    </xf>
    <xf numFmtId="0" fontId="3" fillId="8" borderId="0" xfId="0" applyFont="1" applyFill="1" applyBorder="1" applyAlignment="1" applyProtection="1">
      <alignment/>
      <protection locked="0"/>
    </xf>
    <xf numFmtId="0" fontId="5" fillId="8" borderId="18" xfId="0" applyFont="1" applyFill="1" applyBorder="1" applyAlignment="1" applyProtection="1">
      <alignment/>
      <protection locked="0"/>
    </xf>
    <xf numFmtId="0" fontId="5" fillId="8" borderId="19" xfId="0" applyFont="1" applyFill="1" applyBorder="1" applyAlignment="1" applyProtection="1">
      <alignment/>
      <protection locked="0"/>
    </xf>
    <xf numFmtId="0" fontId="6" fillId="0" borderId="0" xfId="0" applyFont="1" applyAlignment="1">
      <alignment/>
    </xf>
    <xf numFmtId="0" fontId="12" fillId="0" borderId="20" xfId="0" applyFont="1" applyBorder="1" applyAlignment="1" applyProtection="1">
      <alignment/>
      <protection locked="0"/>
    </xf>
    <xf numFmtId="0" fontId="12" fillId="0" borderId="21" xfId="0" applyFont="1" applyBorder="1" applyAlignment="1" applyProtection="1">
      <alignment/>
      <protection locked="0"/>
    </xf>
    <xf numFmtId="0" fontId="0" fillId="0" borderId="7" xfId="0" applyBorder="1" applyAlignment="1" applyProtection="1">
      <alignment horizontal="center"/>
      <protection locked="0"/>
    </xf>
    <xf numFmtId="0" fontId="6" fillId="0" borderId="0" xfId="0" applyFont="1" applyAlignment="1" applyProtection="1">
      <alignment horizontal="left" indent="1"/>
      <protection locked="0"/>
    </xf>
    <xf numFmtId="0" fontId="11" fillId="2" borderId="0" xfId="0" applyFont="1" applyFill="1" applyAlignment="1" applyProtection="1">
      <alignment vertical="top" wrapText="1"/>
      <protection locked="0"/>
    </xf>
    <xf numFmtId="0" fontId="7" fillId="21" borderId="7" xfId="0" applyFont="1" applyFill="1" applyBorder="1" applyAlignment="1" applyProtection="1">
      <alignment/>
      <protection locked="0"/>
    </xf>
    <xf numFmtId="0" fontId="7" fillId="21" borderId="7" xfId="0" applyFont="1" applyFill="1" applyBorder="1" applyAlignment="1" applyProtection="1">
      <alignment vertical="top"/>
      <protection locked="0"/>
    </xf>
    <xf numFmtId="0" fontId="7" fillId="21" borderId="7" xfId="0" applyFont="1" applyFill="1" applyBorder="1" applyAlignment="1" applyProtection="1">
      <alignment horizontal="right"/>
      <protection locked="0"/>
    </xf>
    <xf numFmtId="0" fontId="10" fillId="17" borderId="0" xfId="0" applyFont="1" applyFill="1" applyAlignment="1" applyProtection="1">
      <alignment vertical="top" wrapText="1"/>
      <protection locked="0"/>
    </xf>
    <xf numFmtId="0" fontId="13" fillId="22" borderId="0" xfId="0" applyFont="1" applyFill="1" applyAlignment="1" applyProtection="1">
      <alignment wrapText="1"/>
      <protection locked="0"/>
    </xf>
    <xf numFmtId="0" fontId="12" fillId="22" borderId="0" xfId="0" applyFont="1" applyFill="1" applyAlignment="1" applyProtection="1">
      <alignment/>
      <protection locked="0"/>
    </xf>
    <xf numFmtId="0" fontId="0" fillId="7" borderId="0" xfId="0" applyFill="1" applyAlignment="1" applyProtection="1">
      <alignment/>
      <protection locked="0"/>
    </xf>
    <xf numFmtId="0" fontId="0" fillId="17" borderId="22" xfId="0" applyFill="1" applyBorder="1" applyAlignment="1" applyProtection="1">
      <alignment/>
      <protection locked="0"/>
    </xf>
    <xf numFmtId="0" fontId="0" fillId="17" borderId="0" xfId="0" applyFill="1" applyBorder="1" applyAlignment="1" applyProtection="1">
      <alignment/>
      <protection locked="0"/>
    </xf>
    <xf numFmtId="0" fontId="0" fillId="17" borderId="23" xfId="0" applyFill="1" applyBorder="1" applyAlignment="1" applyProtection="1">
      <alignment/>
      <protection locked="0"/>
    </xf>
    <xf numFmtId="0" fontId="0" fillId="17" borderId="24" xfId="0" applyFill="1" applyBorder="1" applyAlignment="1" applyProtection="1">
      <alignment/>
      <protection locked="0"/>
    </xf>
    <xf numFmtId="0" fontId="0" fillId="17" borderId="25" xfId="0" applyFill="1" applyBorder="1" applyAlignment="1" applyProtection="1">
      <alignment/>
      <protection locked="0"/>
    </xf>
    <xf numFmtId="0" fontId="0" fillId="17" borderId="26" xfId="0" applyFill="1" applyBorder="1" applyAlignment="1" applyProtection="1">
      <alignment/>
      <protection locked="0"/>
    </xf>
    <xf numFmtId="0" fontId="8" fillId="17" borderId="22" xfId="0" applyFont="1" applyFill="1" applyBorder="1" applyAlignment="1" applyProtection="1">
      <alignment/>
      <protection locked="0"/>
    </xf>
    <xf numFmtId="0" fontId="0" fillId="17" borderId="0" xfId="0" applyFill="1" applyBorder="1" applyAlignment="1" applyProtection="1">
      <alignment horizontal="right"/>
      <protection locked="0"/>
    </xf>
    <xf numFmtId="0" fontId="39" fillId="0" borderId="0" xfId="0" applyFont="1" applyBorder="1" applyAlignment="1" applyProtection="1">
      <alignment horizontal="right"/>
      <protection locked="0"/>
    </xf>
    <xf numFmtId="0" fontId="3" fillId="17" borderId="27" xfId="0" applyFont="1" applyFill="1" applyBorder="1" applyAlignment="1" applyProtection="1">
      <alignment horizontal="center"/>
      <protection locked="0"/>
    </xf>
    <xf numFmtId="0" fontId="41" fillId="17" borderId="0" xfId="0" applyFont="1" applyFill="1" applyBorder="1" applyAlignment="1" applyProtection="1">
      <alignment horizontal="center"/>
      <protection locked="0"/>
    </xf>
    <xf numFmtId="0" fontId="40" fillId="17" borderId="0" xfId="0" applyFont="1" applyFill="1" applyBorder="1" applyAlignment="1" applyProtection="1">
      <alignment horizontal="right"/>
      <protection locked="0"/>
    </xf>
    <xf numFmtId="0" fontId="0" fillId="0" borderId="0" xfId="0" applyBorder="1" applyAlignment="1" applyProtection="1">
      <alignment/>
      <protection locked="0"/>
    </xf>
    <xf numFmtId="0" fontId="0" fillId="0" borderId="23" xfId="0" applyBorder="1" applyAlignment="1" applyProtection="1">
      <alignment/>
      <protection locked="0"/>
    </xf>
    <xf numFmtId="0" fontId="0" fillId="17" borderId="0" xfId="0" applyFill="1" applyBorder="1" applyAlignment="1" applyProtection="1">
      <alignment horizontal="left"/>
      <protection locked="0"/>
    </xf>
    <xf numFmtId="0" fontId="7" fillId="0" borderId="0" xfId="0" applyFont="1" applyAlignment="1" applyProtection="1">
      <alignment/>
      <protection locked="0"/>
    </xf>
    <xf numFmtId="0" fontId="43" fillId="17" borderId="0" xfId="0" applyFont="1" applyFill="1" applyAlignment="1" applyProtection="1">
      <alignment/>
      <protection hidden="1"/>
    </xf>
    <xf numFmtId="0" fontId="44" fillId="17" borderId="0" xfId="0" applyFont="1" applyFill="1" applyAlignment="1" applyProtection="1">
      <alignment/>
      <protection hidden="1"/>
    </xf>
    <xf numFmtId="164" fontId="43" fillId="17" borderId="0" xfId="0" applyNumberFormat="1" applyFont="1" applyFill="1" applyBorder="1" applyAlignment="1" applyProtection="1">
      <alignment/>
      <protection hidden="1"/>
    </xf>
    <xf numFmtId="165" fontId="5" fillId="8" borderId="7" xfId="0" applyNumberFormat="1" applyFont="1" applyFill="1" applyBorder="1" applyAlignment="1" applyProtection="1">
      <alignment/>
      <protection locked="0"/>
    </xf>
    <xf numFmtId="0" fontId="12" fillId="8" borderId="7" xfId="0" applyFont="1" applyFill="1" applyBorder="1" applyAlignment="1" applyProtection="1">
      <alignment horizontal="center"/>
      <protection locked="0"/>
    </xf>
    <xf numFmtId="2" fontId="12" fillId="8" borderId="7" xfId="0" applyNumberFormat="1" applyFont="1" applyFill="1" applyBorder="1" applyAlignment="1" applyProtection="1">
      <alignment horizontal="center"/>
      <protection locked="0"/>
    </xf>
    <xf numFmtId="0" fontId="45" fillId="0" borderId="0" xfId="0" applyFont="1" applyAlignment="1" applyProtection="1">
      <alignment/>
      <protection locked="0"/>
    </xf>
    <xf numFmtId="0" fontId="13" fillId="22" borderId="28" xfId="0" applyFont="1" applyFill="1" applyBorder="1" applyAlignment="1" applyProtection="1">
      <alignment horizontal="left" wrapText="1"/>
      <protection locked="0"/>
    </xf>
    <xf numFmtId="0" fontId="13" fillId="22" borderId="29" xfId="0" applyFont="1" applyFill="1" applyBorder="1" applyAlignment="1" applyProtection="1">
      <alignment horizontal="left" wrapText="1"/>
      <protection locked="0"/>
    </xf>
    <xf numFmtId="0" fontId="13" fillId="22" borderId="30" xfId="0" applyFont="1" applyFill="1" applyBorder="1" applyAlignment="1" applyProtection="1">
      <alignment horizontal="left" wrapText="1"/>
      <protection locked="0"/>
    </xf>
    <xf numFmtId="0" fontId="0" fillId="8" borderId="22" xfId="0" applyFill="1" applyBorder="1" applyAlignment="1" applyProtection="1">
      <alignment/>
      <protection locked="0"/>
    </xf>
    <xf numFmtId="0" fontId="0" fillId="8" borderId="0" xfId="0" applyFill="1" applyBorder="1" applyAlignment="1" applyProtection="1">
      <alignment/>
      <protection locked="0"/>
    </xf>
    <xf numFmtId="0" fontId="0" fillId="8" borderId="23" xfId="0" applyFill="1" applyBorder="1" applyAlignment="1" applyProtection="1">
      <alignment/>
      <protection locked="0"/>
    </xf>
    <xf numFmtId="0" fontId="5" fillId="8" borderId="22" xfId="0" applyFont="1" applyFill="1" applyBorder="1" applyAlignment="1" applyProtection="1">
      <alignment/>
      <protection locked="0"/>
    </xf>
    <xf numFmtId="0" fontId="4" fillId="8" borderId="22" xfId="0" applyFont="1" applyFill="1" applyBorder="1" applyAlignment="1" applyProtection="1">
      <alignment/>
      <protection locked="0"/>
    </xf>
    <xf numFmtId="0" fontId="3" fillId="8" borderId="23" xfId="0" applyFont="1" applyFill="1" applyBorder="1" applyAlignment="1" applyProtection="1">
      <alignment/>
      <protection locked="0"/>
    </xf>
    <xf numFmtId="0" fontId="12" fillId="8" borderId="20" xfId="0" applyFont="1" applyFill="1" applyBorder="1" applyAlignment="1" applyProtection="1">
      <alignment horizontal="left" vertical="center" indent="9"/>
      <protection locked="0"/>
    </xf>
    <xf numFmtId="0" fontId="12" fillId="8" borderId="21" xfId="0" applyFont="1" applyFill="1" applyBorder="1" applyAlignment="1" applyProtection="1">
      <alignment horizontal="left" vertical="center" indent="9"/>
      <protection locked="0"/>
    </xf>
    <xf numFmtId="2" fontId="12" fillId="8" borderId="31" xfId="0" applyNumberFormat="1" applyFont="1" applyFill="1" applyBorder="1" applyAlignment="1" applyProtection="1">
      <alignment horizontal="center"/>
      <protection locked="0"/>
    </xf>
    <xf numFmtId="0" fontId="7" fillId="0" borderId="32" xfId="0" applyFont="1" applyBorder="1" applyAlignment="1" applyProtection="1">
      <alignment/>
      <protection locked="0"/>
    </xf>
    <xf numFmtId="0" fontId="8" fillId="0" borderId="17" xfId="0" applyFont="1" applyBorder="1" applyAlignment="1" applyProtection="1">
      <alignment horizontal="left" vertical="center" wrapText="1" indent="1"/>
      <protection locked="0"/>
    </xf>
    <xf numFmtId="0" fontId="8" fillId="0" borderId="20" xfId="0" applyFont="1" applyBorder="1" applyAlignment="1" applyProtection="1">
      <alignment horizontal="left" vertical="center" wrapText="1" indent="1"/>
      <protection locked="0"/>
    </xf>
    <xf numFmtId="0" fontId="7" fillId="0" borderId="33" xfId="0" applyFont="1" applyBorder="1" applyAlignment="1" applyProtection="1">
      <alignment/>
      <protection locked="0"/>
    </xf>
    <xf numFmtId="0" fontId="7" fillId="0" borderId="33" xfId="0" applyFont="1" applyBorder="1" applyAlignment="1" applyProtection="1">
      <alignment vertical="top"/>
      <protection locked="0"/>
    </xf>
    <xf numFmtId="0" fontId="8" fillId="0" borderId="21" xfId="0" applyFont="1" applyBorder="1" applyAlignment="1" applyProtection="1">
      <alignment horizontal="left" vertical="center" wrapText="1" indent="1"/>
      <protection locked="0"/>
    </xf>
    <xf numFmtId="0" fontId="7" fillId="21" borderId="31" xfId="0" applyFont="1" applyFill="1" applyBorder="1" applyAlignment="1" applyProtection="1">
      <alignment horizontal="right"/>
      <protection locked="0"/>
    </xf>
    <xf numFmtId="0" fontId="7" fillId="0" borderId="34" xfId="0" applyFont="1" applyBorder="1" applyAlignment="1" applyProtection="1">
      <alignment/>
      <protection locked="0"/>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0" fillId="0" borderId="7" xfId="0" applyBorder="1" applyAlignment="1" applyProtection="1">
      <alignment/>
      <protection locked="0"/>
    </xf>
    <xf numFmtId="0" fontId="7" fillId="21" borderId="19" xfId="0" applyFont="1" applyFill="1" applyBorder="1" applyAlignment="1" applyProtection="1">
      <alignment/>
      <protection locked="0"/>
    </xf>
    <xf numFmtId="0" fontId="7" fillId="0" borderId="37" xfId="0" applyFont="1" applyBorder="1" applyAlignment="1" applyProtection="1">
      <alignment/>
      <protection locked="0"/>
    </xf>
    <xf numFmtId="0" fontId="7" fillId="0" borderId="38" xfId="0" applyFont="1" applyBorder="1" applyAlignment="1" applyProtection="1">
      <alignment horizontal="left" indent="1"/>
      <protection locked="0"/>
    </xf>
    <xf numFmtId="0" fontId="5" fillId="0" borderId="0" xfId="0" applyFont="1" applyAlignment="1" applyProtection="1">
      <alignment wrapText="1"/>
      <protection locked="0"/>
    </xf>
    <xf numFmtId="1" fontId="6" fillId="0" borderId="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13" fillId="0" borderId="0" xfId="0" applyFont="1" applyFill="1" applyBorder="1" applyAlignment="1" applyProtection="1">
      <alignment horizontal="left" wrapText="1"/>
      <protection locked="0"/>
    </xf>
    <xf numFmtId="0" fontId="0" fillId="0" borderId="0" xfId="0" applyFill="1" applyBorder="1" applyAlignment="1" applyProtection="1">
      <alignment/>
      <protection locked="0"/>
    </xf>
    <xf numFmtId="0" fontId="6"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12" fillId="23" borderId="0" xfId="0" applyFont="1" applyFill="1" applyAlignment="1" applyProtection="1">
      <alignment horizontal="left" indent="3"/>
      <protection locked="0"/>
    </xf>
    <xf numFmtId="0" fontId="0" fillId="23" borderId="0" xfId="0" applyFont="1" applyFill="1" applyAlignment="1" applyProtection="1">
      <alignment/>
      <protection locked="0"/>
    </xf>
    <xf numFmtId="0" fontId="12" fillId="23" borderId="0" xfId="0" applyNumberFormat="1" applyFont="1" applyFill="1" applyAlignment="1" applyProtection="1">
      <alignment horizontal="left" indent="3"/>
      <protection locked="0"/>
    </xf>
    <xf numFmtId="0" fontId="0" fillId="23" borderId="0" xfId="0" applyFill="1" applyAlignment="1" applyProtection="1">
      <alignment/>
      <protection locked="0"/>
    </xf>
    <xf numFmtId="0" fontId="4" fillId="0" borderId="0" xfId="0" applyFont="1" applyFill="1" applyAlignment="1" applyProtection="1">
      <alignment/>
      <protection locked="0"/>
    </xf>
    <xf numFmtId="0" fontId="5" fillId="8" borderId="36" xfId="0" applyFont="1" applyFill="1" applyBorder="1" applyAlignment="1" applyProtection="1">
      <alignment horizontal="center" wrapText="1"/>
      <protection locked="0"/>
    </xf>
    <xf numFmtId="0" fontId="6" fillId="8" borderId="23" xfId="0" applyFont="1" applyFill="1" applyBorder="1" applyAlignment="1" applyProtection="1">
      <alignment horizontal="center"/>
      <protection locked="0"/>
    </xf>
    <xf numFmtId="1" fontId="6" fillId="8" borderId="23" xfId="0" applyNumberFormat="1" applyFont="1" applyFill="1" applyBorder="1" applyAlignment="1" applyProtection="1">
      <alignment horizontal="center"/>
      <protection locked="0"/>
    </xf>
    <xf numFmtId="1" fontId="6" fillId="8" borderId="39" xfId="0" applyNumberFormat="1" applyFont="1" applyFill="1" applyBorder="1" applyAlignment="1" applyProtection="1">
      <alignment horizontal="center"/>
      <protection locked="0"/>
    </xf>
    <xf numFmtId="0" fontId="5" fillId="8" borderId="40" xfId="0" applyFont="1" applyFill="1" applyBorder="1" applyAlignment="1" applyProtection="1">
      <alignment/>
      <protection locked="0"/>
    </xf>
    <xf numFmtId="0" fontId="7" fillId="0" borderId="32" xfId="0" applyFont="1" applyBorder="1" applyAlignment="1" applyProtection="1">
      <alignment horizontal="left"/>
      <protection locked="0"/>
    </xf>
    <xf numFmtId="0" fontId="3" fillId="17" borderId="0" xfId="0" applyFont="1" applyFill="1" applyBorder="1" applyAlignment="1" applyProtection="1">
      <alignment/>
      <protection locked="0"/>
    </xf>
    <xf numFmtId="0" fontId="6" fillId="8" borderId="0" xfId="0" applyFont="1" applyFill="1" applyBorder="1" applyAlignment="1" applyProtection="1">
      <alignment/>
      <protection locked="0"/>
    </xf>
    <xf numFmtId="0" fontId="0" fillId="17" borderId="0" xfId="0" applyFill="1" applyAlignment="1" applyProtection="1">
      <alignment/>
      <protection locked="0"/>
    </xf>
    <xf numFmtId="0" fontId="45" fillId="17" borderId="0" xfId="0" applyFont="1" applyFill="1" applyAlignment="1" applyProtection="1">
      <alignment/>
      <protection locked="0"/>
    </xf>
    <xf numFmtId="0" fontId="7" fillId="0" borderId="0" xfId="0" applyFont="1" applyFill="1" applyAlignment="1" applyProtection="1">
      <alignment vertical="top" wrapText="1"/>
      <protection locked="0"/>
    </xf>
    <xf numFmtId="164" fontId="0" fillId="0" borderId="0" xfId="0" applyNumberFormat="1" applyAlignment="1" applyProtection="1">
      <alignment/>
      <protection locked="0"/>
    </xf>
    <xf numFmtId="0" fontId="0" fillId="0" borderId="0" xfId="0" applyFont="1" applyAlignment="1" applyProtection="1">
      <alignment/>
      <protection locked="0"/>
    </xf>
    <xf numFmtId="0" fontId="33" fillId="0" borderId="0" xfId="0" applyFont="1" applyAlignment="1">
      <alignment/>
    </xf>
    <xf numFmtId="0" fontId="0" fillId="0" borderId="41" xfId="0" applyBorder="1" applyAlignment="1" applyProtection="1">
      <alignment horizontal="center"/>
      <protection locked="0"/>
    </xf>
    <xf numFmtId="0" fontId="42" fillId="0" borderId="20" xfId="0" applyFont="1" applyBorder="1" applyAlignment="1" applyProtection="1">
      <alignment horizontal="left" vertical="center" wrapText="1" indent="3"/>
      <protection locked="0"/>
    </xf>
    <xf numFmtId="0" fontId="0" fillId="0" borderId="31"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3" xfId="0" applyBorder="1" applyAlignment="1" applyProtection="1">
      <alignment horizontal="center"/>
      <protection locked="0"/>
    </xf>
    <xf numFmtId="0" fontId="3" fillId="9" borderId="42" xfId="0" applyFont="1" applyFill="1" applyBorder="1" applyAlignment="1" applyProtection="1">
      <alignment horizontal="center"/>
      <protection locked="0"/>
    </xf>
    <xf numFmtId="0" fontId="3" fillId="9" borderId="43" xfId="0" applyFont="1" applyFill="1" applyBorder="1" applyAlignment="1" applyProtection="1">
      <alignment horizontal="center"/>
      <protection locked="0"/>
    </xf>
    <xf numFmtId="0" fontId="3" fillId="0" borderId="44"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24" borderId="42" xfId="0" applyFont="1" applyFill="1" applyBorder="1" applyAlignment="1" applyProtection="1">
      <alignment horizontal="center"/>
      <protection locked="0"/>
    </xf>
    <xf numFmtId="0" fontId="3" fillId="24" borderId="43" xfId="0" applyFont="1" applyFill="1" applyBorder="1" applyAlignment="1" applyProtection="1">
      <alignment horizontal="center"/>
      <protection locked="0"/>
    </xf>
    <xf numFmtId="0" fontId="11" fillId="2" borderId="0" xfId="0" applyFont="1" applyFill="1" applyAlignment="1" applyProtection="1">
      <alignment vertical="top" wrapText="1"/>
      <protection locked="0"/>
    </xf>
    <xf numFmtId="0" fontId="3" fillId="0" borderId="0" xfId="0" applyFont="1" applyAlignment="1" applyProtection="1">
      <alignment horizontal="center"/>
      <protection locked="0"/>
    </xf>
    <xf numFmtId="0" fontId="3" fillId="0" borderId="11" xfId="0" applyFont="1" applyBorder="1" applyAlignment="1" applyProtection="1">
      <alignment horizontal="center"/>
      <protection locked="0"/>
    </xf>
    <xf numFmtId="0" fontId="0" fillId="0" borderId="46" xfId="0" applyBorder="1" applyAlignment="1" applyProtection="1">
      <alignment horizontal="center"/>
      <protection locked="0"/>
    </xf>
    <xf numFmtId="0" fontId="0" fillId="0" borderId="4" xfId="0" applyBorder="1" applyAlignment="1" applyProtection="1">
      <alignment horizontal="center"/>
      <protection locked="0"/>
    </xf>
    <xf numFmtId="0" fontId="0" fillId="0" borderId="47" xfId="0" applyBorder="1" applyAlignment="1" applyProtection="1">
      <alignment horizontal="center"/>
      <protection locked="0"/>
    </xf>
    <xf numFmtId="0" fontId="3" fillId="23" borderId="48" xfId="0" applyFont="1" applyFill="1" applyBorder="1" applyAlignment="1" applyProtection="1">
      <alignment horizontal="center"/>
      <protection locked="0"/>
    </xf>
    <xf numFmtId="0" fontId="3" fillId="23" borderId="43" xfId="0" applyFont="1" applyFill="1" applyBorder="1" applyAlignment="1" applyProtection="1">
      <alignment horizontal="center"/>
      <protection locked="0"/>
    </xf>
    <xf numFmtId="0" fontId="3" fillId="0" borderId="49"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14" fillId="21" borderId="7" xfId="0" applyFont="1" applyFill="1" applyBorder="1" applyAlignment="1" applyProtection="1">
      <alignment horizontal="center"/>
      <protection locked="0"/>
    </xf>
    <xf numFmtId="0" fontId="14" fillId="21" borderId="7" xfId="0" applyFont="1" applyFill="1" applyBorder="1" applyAlignment="1" applyProtection="1">
      <alignment horizontal="center" wrapText="1"/>
      <protection locked="0"/>
    </xf>
    <xf numFmtId="0" fontId="5" fillId="8" borderId="51" xfId="0" applyFont="1" applyFill="1" applyBorder="1" applyAlignment="1" applyProtection="1">
      <alignment horizontal="center" vertical="center"/>
      <protection locked="0"/>
    </xf>
    <xf numFmtId="0" fontId="5" fillId="8" borderId="52" xfId="0" applyFont="1" applyFill="1" applyBorder="1" applyAlignment="1" applyProtection="1">
      <alignment horizontal="center" vertical="center"/>
      <protection locked="0"/>
    </xf>
    <xf numFmtId="0" fontId="5" fillId="23" borderId="0" xfId="0" applyFont="1" applyFill="1" applyBorder="1" applyAlignment="1" applyProtection="1">
      <alignment horizontal="left" wrapText="1" indent="2"/>
      <protection locked="0"/>
    </xf>
  </cellXfs>
  <cellStyles count="91">
    <cellStyle name="Normal" xfId="0"/>
    <cellStyle name="20% - Accent1" xfId="15"/>
    <cellStyle name="20% - Accent2" xfId="16"/>
    <cellStyle name="20% - Accent3" xfId="17"/>
    <cellStyle name="20% - Accent4" xfId="18"/>
    <cellStyle name="20% - Accent5" xfId="19"/>
    <cellStyle name="20% - Accent6" xfId="20"/>
    <cellStyle name="2line"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ÅëÈ­ [0]_±âÅ¸" xfId="40"/>
    <cellStyle name="ÅëÈ­_±âÅ¸" xfId="41"/>
    <cellStyle name="args.style" xfId="42"/>
    <cellStyle name="ÄÞ¸¶ [0]_±âÅ¸" xfId="43"/>
    <cellStyle name="ÄÞ¸¶_±âÅ¸" xfId="44"/>
    <cellStyle name="Bad" xfId="45"/>
    <cellStyle name="blue" xfId="46"/>
    <cellStyle name="Ç¥ÁØ_¿ù°£¿ä¾àº¸°í"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alculation" xfId="56"/>
    <cellStyle name="Check Cell" xfId="57"/>
    <cellStyle name="Comma" xfId="58"/>
    <cellStyle name="Comma [0]" xfId="59"/>
    <cellStyle name="Comma0" xfId="60"/>
    <cellStyle name="Currency" xfId="61"/>
    <cellStyle name="Currency [0]" xfId="62"/>
    <cellStyle name="Currency0" xfId="63"/>
    <cellStyle name="custom" xfId="64"/>
    <cellStyle name="Date" xfId="65"/>
    <cellStyle name="Explanatory Text" xfId="66"/>
    <cellStyle name="Fixed" xfId="67"/>
    <cellStyle name="Good" xfId="68"/>
    <cellStyle name="Grey" xfId="69"/>
    <cellStyle name="Header1" xfId="70"/>
    <cellStyle name="Header2" xfId="71"/>
    <cellStyle name="Heading 1" xfId="72"/>
    <cellStyle name="Heading 2" xfId="73"/>
    <cellStyle name="Heading 3" xfId="74"/>
    <cellStyle name="Heading 4" xfId="75"/>
    <cellStyle name="Input" xfId="76"/>
    <cellStyle name="Input [yellow]" xfId="77"/>
    <cellStyle name="Linked Cell" xfId="78"/>
    <cellStyle name="Milliers [0]_!!!GO" xfId="79"/>
    <cellStyle name="Milliers_!!!GO" xfId="80"/>
    <cellStyle name="Monétaire [0]_!!!GO" xfId="81"/>
    <cellStyle name="Monétaire_!!!GO" xfId="82"/>
    <cellStyle name="Neutral" xfId="83"/>
    <cellStyle name="New Times Roman" xfId="84"/>
    <cellStyle name="no dec" xfId="85"/>
    <cellStyle name="Normal - Style1" xfId="86"/>
    <cellStyle name="Note" xfId="87"/>
    <cellStyle name="Œ…‹æØ‚è [0.00]_laroux" xfId="88"/>
    <cellStyle name="Œ…‹æØ‚è_laroux" xfId="89"/>
    <cellStyle name="Output" xfId="90"/>
    <cellStyle name="per.style" xfId="91"/>
    <cellStyle name="Percent" xfId="92"/>
    <cellStyle name="Percent [2]" xfId="93"/>
    <cellStyle name="PSChar" xfId="94"/>
    <cellStyle name="PSDate" xfId="95"/>
    <cellStyle name="PSDec" xfId="96"/>
    <cellStyle name="PSHeading" xfId="97"/>
    <cellStyle name="PSInt" xfId="98"/>
    <cellStyle name="PSSpacer" xfId="99"/>
    <cellStyle name="shade" xfId="100"/>
    <cellStyle name="STANDARD" xfId="101"/>
    <cellStyle name="Title" xfId="102"/>
    <cellStyle name="Total" xfId="103"/>
    <cellStyle name="Warning Text" xfId="104"/>
  </cellStyles>
  <dxfs count="18">
    <dxf>
      <font>
        <color indexed="8"/>
      </font>
      <fill>
        <patternFill>
          <bgColor indexed="8"/>
        </patternFill>
      </fill>
    </dxf>
    <dxf>
      <fill>
        <patternFill>
          <bgColor indexed="42"/>
        </patternFill>
      </fill>
    </dxf>
    <dxf>
      <fill>
        <patternFill>
          <bgColor indexed="8"/>
        </patternFill>
      </fill>
    </dxf>
    <dxf>
      <fill>
        <patternFill>
          <bgColor indexed="8"/>
        </patternFill>
      </fill>
    </dxf>
    <dxf>
      <fill>
        <patternFill>
          <bgColor indexed="53"/>
        </patternFill>
      </fill>
    </dxf>
    <dxf>
      <fill>
        <patternFill>
          <bgColor indexed="10"/>
        </patternFill>
      </fill>
      <border>
        <left style="thin">
          <color indexed="10"/>
        </left>
        <right style="thin">
          <color indexed="10"/>
        </right>
        <top style="thin">
          <color indexed="10"/>
        </top>
        <bottom style="thin">
          <color indexed="10"/>
        </bottom>
      </border>
    </dxf>
    <dxf>
      <font>
        <color indexed="8"/>
      </font>
      <fill>
        <patternFill>
          <bgColor indexed="8"/>
        </patternFill>
      </fill>
    </dxf>
    <dxf>
      <font>
        <color indexed="8"/>
      </font>
      <fill>
        <patternFill>
          <bgColor indexed="8"/>
        </patternFill>
      </fill>
    </dxf>
    <dxf>
      <font>
        <color indexed="8"/>
      </font>
      <fill>
        <patternFill>
          <bgColor indexed="8"/>
        </patternFill>
      </fill>
    </dxf>
    <dxf>
      <font>
        <color indexed="8"/>
      </font>
      <fill>
        <patternFill>
          <bgColor indexed="8"/>
        </patternFill>
      </fill>
    </dxf>
    <dxf>
      <fill>
        <patternFill>
          <bgColor indexed="42"/>
        </patternFill>
      </fill>
    </dxf>
    <dxf>
      <fill>
        <patternFill>
          <bgColor indexed="8"/>
        </patternFill>
      </fill>
    </dxf>
    <dxf>
      <fill>
        <patternFill>
          <bgColor indexed="8"/>
        </patternFill>
      </fill>
    </dxf>
    <dxf>
      <font>
        <color indexed="8"/>
      </font>
      <fill>
        <patternFill>
          <bgColor indexed="8"/>
        </patternFill>
      </fill>
    </dxf>
    <dxf>
      <font>
        <color indexed="43"/>
      </font>
    </dxf>
    <dxf>
      <fill>
        <patternFill>
          <bgColor indexed="10"/>
        </patternFill>
      </fill>
      <border>
        <left style="thin">
          <color indexed="10"/>
        </left>
        <right style="thin">
          <color indexed="10"/>
        </right>
        <top style="thin">
          <color indexed="10"/>
        </top>
        <bottom style="thin">
          <color indexed="10"/>
        </bottom>
      </border>
    </dxf>
    <dxf>
      <fill>
        <patternFill>
          <bgColor indexed="53"/>
        </patternFill>
      </fill>
    </dxf>
    <dxf>
      <fill>
        <patternFill>
          <bgColor rgb="FFFF00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6</xdr:row>
      <xdr:rowOff>152400</xdr:rowOff>
    </xdr:from>
    <xdr:to>
      <xdr:col>9</xdr:col>
      <xdr:colOff>428625</xdr:colOff>
      <xdr:row>14</xdr:row>
      <xdr:rowOff>152400</xdr:rowOff>
    </xdr:to>
    <xdr:sp>
      <xdr:nvSpPr>
        <xdr:cNvPr id="1" name="Rectangle 16"/>
        <xdr:cNvSpPr>
          <a:spLocks/>
        </xdr:cNvSpPr>
      </xdr:nvSpPr>
      <xdr:spPr>
        <a:xfrm>
          <a:off x="3629025" y="1162050"/>
          <a:ext cx="2286000" cy="12954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600075</xdr:colOff>
      <xdr:row>52</xdr:row>
      <xdr:rowOff>0</xdr:rowOff>
    </xdr:from>
    <xdr:to>
      <xdr:col>6</xdr:col>
      <xdr:colOff>600075</xdr:colOff>
      <xdr:row>52</xdr:row>
      <xdr:rowOff>0</xdr:rowOff>
    </xdr:to>
    <xdr:sp>
      <xdr:nvSpPr>
        <xdr:cNvPr id="2" name="Line 107"/>
        <xdr:cNvSpPr>
          <a:spLocks/>
        </xdr:cNvSpPr>
      </xdr:nvSpPr>
      <xdr:spPr>
        <a:xfrm flipV="1">
          <a:off x="4257675" y="8343900"/>
          <a:ext cx="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590550</xdr:colOff>
      <xdr:row>52</xdr:row>
      <xdr:rowOff>0</xdr:rowOff>
    </xdr:from>
    <xdr:to>
      <xdr:col>2</xdr:col>
      <xdr:colOff>590550</xdr:colOff>
      <xdr:row>52</xdr:row>
      <xdr:rowOff>0</xdr:rowOff>
    </xdr:to>
    <xdr:sp>
      <xdr:nvSpPr>
        <xdr:cNvPr id="3" name="Line 106"/>
        <xdr:cNvSpPr>
          <a:spLocks/>
        </xdr:cNvSpPr>
      </xdr:nvSpPr>
      <xdr:spPr>
        <a:xfrm flipV="1">
          <a:off x="1809750" y="8343900"/>
          <a:ext cx="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1</xdr:row>
      <xdr:rowOff>76200</xdr:rowOff>
    </xdr:from>
    <xdr:to>
      <xdr:col>4</xdr:col>
      <xdr:colOff>38100</xdr:colOff>
      <xdr:row>4</xdr:row>
      <xdr:rowOff>28575</xdr:rowOff>
    </xdr:to>
    <xdr:sp>
      <xdr:nvSpPr>
        <xdr:cNvPr id="4" name="Oval 1"/>
        <xdr:cNvSpPr>
          <a:spLocks/>
        </xdr:cNvSpPr>
      </xdr:nvSpPr>
      <xdr:spPr>
        <a:xfrm>
          <a:off x="2019300" y="276225"/>
          <a:ext cx="457200" cy="438150"/>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4</xdr:row>
      <xdr:rowOff>0</xdr:rowOff>
    </xdr:from>
    <xdr:to>
      <xdr:col>3</xdr:col>
      <xdr:colOff>295275</xdr:colOff>
      <xdr:row>9</xdr:row>
      <xdr:rowOff>28575</xdr:rowOff>
    </xdr:to>
    <xdr:sp>
      <xdr:nvSpPr>
        <xdr:cNvPr id="5" name="Line 2"/>
        <xdr:cNvSpPr>
          <a:spLocks/>
        </xdr:cNvSpPr>
      </xdr:nvSpPr>
      <xdr:spPr>
        <a:xfrm flipH="1">
          <a:off x="1466850" y="685800"/>
          <a:ext cx="657225"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9</xdr:row>
      <xdr:rowOff>38100</xdr:rowOff>
    </xdr:from>
    <xdr:to>
      <xdr:col>3</xdr:col>
      <xdr:colOff>361950</xdr:colOff>
      <xdr:row>10</xdr:row>
      <xdr:rowOff>114300</xdr:rowOff>
    </xdr:to>
    <xdr:sp>
      <xdr:nvSpPr>
        <xdr:cNvPr id="6" name="Line 3"/>
        <xdr:cNvSpPr>
          <a:spLocks/>
        </xdr:cNvSpPr>
      </xdr:nvSpPr>
      <xdr:spPr>
        <a:xfrm>
          <a:off x="1476375" y="1533525"/>
          <a:ext cx="714375"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10</xdr:row>
      <xdr:rowOff>114300</xdr:rowOff>
    </xdr:from>
    <xdr:to>
      <xdr:col>3</xdr:col>
      <xdr:colOff>361950</xdr:colOff>
      <xdr:row>14</xdr:row>
      <xdr:rowOff>76200</xdr:rowOff>
    </xdr:to>
    <xdr:sp>
      <xdr:nvSpPr>
        <xdr:cNvPr id="7" name="Line 4"/>
        <xdr:cNvSpPr>
          <a:spLocks/>
        </xdr:cNvSpPr>
      </xdr:nvSpPr>
      <xdr:spPr>
        <a:xfrm flipH="1">
          <a:off x="1676400" y="1771650"/>
          <a:ext cx="51435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14</xdr:row>
      <xdr:rowOff>66675</xdr:rowOff>
    </xdr:from>
    <xdr:to>
      <xdr:col>3</xdr:col>
      <xdr:colOff>85725</xdr:colOff>
      <xdr:row>15</xdr:row>
      <xdr:rowOff>0</xdr:rowOff>
    </xdr:to>
    <xdr:sp>
      <xdr:nvSpPr>
        <xdr:cNvPr id="8" name="Line 5"/>
        <xdr:cNvSpPr>
          <a:spLocks/>
        </xdr:cNvSpPr>
      </xdr:nvSpPr>
      <xdr:spPr>
        <a:xfrm>
          <a:off x="1685925" y="2371725"/>
          <a:ext cx="228600"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371475</xdr:colOff>
      <xdr:row>14</xdr:row>
      <xdr:rowOff>57150</xdr:rowOff>
    </xdr:from>
    <xdr:to>
      <xdr:col>2</xdr:col>
      <xdr:colOff>476250</xdr:colOff>
      <xdr:row>15</xdr:row>
      <xdr:rowOff>0</xdr:rowOff>
    </xdr:to>
    <xdr:sp>
      <xdr:nvSpPr>
        <xdr:cNvPr id="9" name="Line 6"/>
        <xdr:cNvSpPr>
          <a:spLocks/>
        </xdr:cNvSpPr>
      </xdr:nvSpPr>
      <xdr:spPr>
        <a:xfrm flipH="1">
          <a:off x="1590675" y="2362200"/>
          <a:ext cx="104775"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466725</xdr:colOff>
      <xdr:row>10</xdr:row>
      <xdr:rowOff>95250</xdr:rowOff>
    </xdr:from>
    <xdr:to>
      <xdr:col>5</xdr:col>
      <xdr:colOff>0</xdr:colOff>
      <xdr:row>15</xdr:row>
      <xdr:rowOff>0</xdr:rowOff>
    </xdr:to>
    <xdr:sp>
      <xdr:nvSpPr>
        <xdr:cNvPr id="10" name="Rectangle 7"/>
        <xdr:cNvSpPr>
          <a:spLocks/>
        </xdr:cNvSpPr>
      </xdr:nvSpPr>
      <xdr:spPr>
        <a:xfrm>
          <a:off x="2295525" y="1752600"/>
          <a:ext cx="752475" cy="714375"/>
        </a:xfrm>
        <a:prstGeom prst="rect">
          <a:avLst/>
        </a:prstGeom>
        <a:solidFill>
          <a:srgbClr val="9966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114300</xdr:colOff>
      <xdr:row>5</xdr:row>
      <xdr:rowOff>66675</xdr:rowOff>
    </xdr:from>
    <xdr:to>
      <xdr:col>4</xdr:col>
      <xdr:colOff>190500</xdr:colOff>
      <xdr:row>11</xdr:row>
      <xdr:rowOff>114300</xdr:rowOff>
    </xdr:to>
    <xdr:sp>
      <xdr:nvSpPr>
        <xdr:cNvPr id="11" name="Line 8"/>
        <xdr:cNvSpPr>
          <a:spLocks/>
        </xdr:cNvSpPr>
      </xdr:nvSpPr>
      <xdr:spPr>
        <a:xfrm>
          <a:off x="1943100" y="914400"/>
          <a:ext cx="685800"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2</xdr:row>
      <xdr:rowOff>76200</xdr:rowOff>
    </xdr:from>
    <xdr:to>
      <xdr:col>7</xdr:col>
      <xdr:colOff>142875</xdr:colOff>
      <xdr:row>6</xdr:row>
      <xdr:rowOff>142875</xdr:rowOff>
    </xdr:to>
    <xdr:sp>
      <xdr:nvSpPr>
        <xdr:cNvPr id="12" name="Rectangle 13"/>
        <xdr:cNvSpPr>
          <a:spLocks/>
        </xdr:cNvSpPr>
      </xdr:nvSpPr>
      <xdr:spPr>
        <a:xfrm>
          <a:off x="3657600" y="438150"/>
          <a:ext cx="752475" cy="714375"/>
        </a:xfrm>
        <a:prstGeom prst="rect">
          <a:avLst/>
        </a:prstGeom>
        <a:solidFill>
          <a:srgbClr val="9966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495300</xdr:colOff>
      <xdr:row>14</xdr:row>
      <xdr:rowOff>152400</xdr:rowOff>
    </xdr:from>
    <xdr:to>
      <xdr:col>9</xdr:col>
      <xdr:colOff>723900</xdr:colOff>
      <xdr:row>14</xdr:row>
      <xdr:rowOff>152400</xdr:rowOff>
    </xdr:to>
    <xdr:sp>
      <xdr:nvSpPr>
        <xdr:cNvPr id="13" name="Line 14"/>
        <xdr:cNvSpPr>
          <a:spLocks/>
        </xdr:cNvSpPr>
      </xdr:nvSpPr>
      <xdr:spPr>
        <a:xfrm flipH="1">
          <a:off x="1104900" y="2457450"/>
          <a:ext cx="510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600075</xdr:colOff>
      <xdr:row>11</xdr:row>
      <xdr:rowOff>114300</xdr:rowOff>
    </xdr:from>
    <xdr:to>
      <xdr:col>3</xdr:col>
      <xdr:colOff>600075</xdr:colOff>
      <xdr:row>11</xdr:row>
      <xdr:rowOff>114300</xdr:rowOff>
    </xdr:to>
    <xdr:sp>
      <xdr:nvSpPr>
        <xdr:cNvPr id="14" name="Line 17"/>
        <xdr:cNvSpPr>
          <a:spLocks/>
        </xdr:cNvSpPr>
      </xdr:nvSpPr>
      <xdr:spPr>
        <a:xfrm flipH="1">
          <a:off x="600075" y="1933575"/>
          <a:ext cx="182880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15</xdr:row>
      <xdr:rowOff>0</xdr:rowOff>
    </xdr:from>
    <xdr:to>
      <xdr:col>1</xdr:col>
      <xdr:colOff>390525</xdr:colOff>
      <xdr:row>15</xdr:row>
      <xdr:rowOff>0</xdr:rowOff>
    </xdr:to>
    <xdr:sp>
      <xdr:nvSpPr>
        <xdr:cNvPr id="15" name="Line 18"/>
        <xdr:cNvSpPr>
          <a:spLocks/>
        </xdr:cNvSpPr>
      </xdr:nvSpPr>
      <xdr:spPr>
        <a:xfrm flipH="1">
          <a:off x="647700" y="2466975"/>
          <a:ext cx="352425"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14</xdr:row>
      <xdr:rowOff>9525</xdr:rowOff>
    </xdr:from>
    <xdr:to>
      <xdr:col>1</xdr:col>
      <xdr:colOff>171450</xdr:colOff>
      <xdr:row>15</xdr:row>
      <xdr:rowOff>9525</xdr:rowOff>
    </xdr:to>
    <xdr:sp>
      <xdr:nvSpPr>
        <xdr:cNvPr id="16" name="Line 19"/>
        <xdr:cNvSpPr>
          <a:spLocks/>
        </xdr:cNvSpPr>
      </xdr:nvSpPr>
      <xdr:spPr>
        <a:xfrm>
          <a:off x="781050" y="2314575"/>
          <a:ext cx="0" cy="161925"/>
        </a:xfrm>
        <a:prstGeom prst="line">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180975</xdr:colOff>
      <xdr:row>11</xdr:row>
      <xdr:rowOff>114300</xdr:rowOff>
    </xdr:from>
    <xdr:to>
      <xdr:col>1</xdr:col>
      <xdr:colOff>180975</xdr:colOff>
      <xdr:row>12</xdr:row>
      <xdr:rowOff>152400</xdr:rowOff>
    </xdr:to>
    <xdr:sp>
      <xdr:nvSpPr>
        <xdr:cNvPr id="17" name="Line 20"/>
        <xdr:cNvSpPr>
          <a:spLocks/>
        </xdr:cNvSpPr>
      </xdr:nvSpPr>
      <xdr:spPr>
        <a:xfrm>
          <a:off x="790575" y="1933575"/>
          <a:ext cx="0" cy="200025"/>
        </a:xfrm>
        <a:prstGeom prst="line">
          <a:avLst/>
        </a:prstGeom>
        <a:noFill/>
        <a:ln w="9525" cmpd="sng">
          <a:solidFill>
            <a:srgbClr val="0000FF"/>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15</xdr:row>
      <xdr:rowOff>0</xdr:rowOff>
    </xdr:from>
    <xdr:to>
      <xdr:col>2</xdr:col>
      <xdr:colOff>476250</xdr:colOff>
      <xdr:row>18</xdr:row>
      <xdr:rowOff>47625</xdr:rowOff>
    </xdr:to>
    <xdr:sp>
      <xdr:nvSpPr>
        <xdr:cNvPr id="18" name="Line 21"/>
        <xdr:cNvSpPr>
          <a:spLocks/>
        </xdr:cNvSpPr>
      </xdr:nvSpPr>
      <xdr:spPr>
        <a:xfrm>
          <a:off x="1695450" y="2466975"/>
          <a:ext cx="0" cy="457200"/>
        </a:xfrm>
        <a:prstGeom prst="line">
          <a:avLst/>
        </a:prstGeom>
        <a:no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171450</xdr:colOff>
      <xdr:row>12</xdr:row>
      <xdr:rowOff>38100</xdr:rowOff>
    </xdr:from>
    <xdr:to>
      <xdr:col>4</xdr:col>
      <xdr:colOff>171450</xdr:colOff>
      <xdr:row>18</xdr:row>
      <xdr:rowOff>47625</xdr:rowOff>
    </xdr:to>
    <xdr:sp>
      <xdr:nvSpPr>
        <xdr:cNvPr id="19" name="Line 22"/>
        <xdr:cNvSpPr>
          <a:spLocks/>
        </xdr:cNvSpPr>
      </xdr:nvSpPr>
      <xdr:spPr>
        <a:xfrm>
          <a:off x="2609850" y="2019300"/>
          <a:ext cx="0" cy="904875"/>
        </a:xfrm>
        <a:prstGeom prst="line">
          <a:avLst/>
        </a:prstGeom>
        <a:no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16</xdr:row>
      <xdr:rowOff>85725</xdr:rowOff>
    </xdr:from>
    <xdr:to>
      <xdr:col>2</xdr:col>
      <xdr:colOff>600075</xdr:colOff>
      <xdr:row>16</xdr:row>
      <xdr:rowOff>85725</xdr:rowOff>
    </xdr:to>
    <xdr:sp>
      <xdr:nvSpPr>
        <xdr:cNvPr id="20" name="Line 23"/>
        <xdr:cNvSpPr>
          <a:spLocks/>
        </xdr:cNvSpPr>
      </xdr:nvSpPr>
      <xdr:spPr>
        <a:xfrm flipH="1">
          <a:off x="1685925" y="2714625"/>
          <a:ext cx="133350" cy="0"/>
        </a:xfrm>
        <a:prstGeom prst="line">
          <a:avLst/>
        </a:prstGeom>
        <a:noFill/>
        <a:ln w="9525" cmpd="sng">
          <a:solidFill>
            <a:srgbClr val="00FF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16</xdr:row>
      <xdr:rowOff>76200</xdr:rowOff>
    </xdr:from>
    <xdr:to>
      <xdr:col>4</xdr:col>
      <xdr:colOff>171450</xdr:colOff>
      <xdr:row>16</xdr:row>
      <xdr:rowOff>76200</xdr:rowOff>
    </xdr:to>
    <xdr:sp>
      <xdr:nvSpPr>
        <xdr:cNvPr id="21" name="Line 24"/>
        <xdr:cNvSpPr>
          <a:spLocks/>
        </xdr:cNvSpPr>
      </xdr:nvSpPr>
      <xdr:spPr>
        <a:xfrm>
          <a:off x="2447925" y="2705100"/>
          <a:ext cx="161925" cy="0"/>
        </a:xfrm>
        <a:prstGeom prst="line">
          <a:avLst/>
        </a:prstGeom>
        <a:noFill/>
        <a:ln w="9525" cmpd="sng">
          <a:solidFill>
            <a:srgbClr val="00FF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266700</xdr:colOff>
      <xdr:row>11</xdr:row>
      <xdr:rowOff>123825</xdr:rowOff>
    </xdr:from>
    <xdr:to>
      <xdr:col>9</xdr:col>
      <xdr:colOff>19050</xdr:colOff>
      <xdr:row>11</xdr:row>
      <xdr:rowOff>123825</xdr:rowOff>
    </xdr:to>
    <xdr:sp>
      <xdr:nvSpPr>
        <xdr:cNvPr id="22" name="Line 25"/>
        <xdr:cNvSpPr>
          <a:spLocks/>
        </xdr:cNvSpPr>
      </xdr:nvSpPr>
      <xdr:spPr>
        <a:xfrm>
          <a:off x="2705100" y="1943100"/>
          <a:ext cx="2800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276225</xdr:colOff>
      <xdr:row>3</xdr:row>
      <xdr:rowOff>104775</xdr:rowOff>
    </xdr:from>
    <xdr:to>
      <xdr:col>9</xdr:col>
      <xdr:colOff>47625</xdr:colOff>
      <xdr:row>3</xdr:row>
      <xdr:rowOff>104775</xdr:rowOff>
    </xdr:to>
    <xdr:sp>
      <xdr:nvSpPr>
        <xdr:cNvPr id="23" name="Line 26"/>
        <xdr:cNvSpPr>
          <a:spLocks/>
        </xdr:cNvSpPr>
      </xdr:nvSpPr>
      <xdr:spPr>
        <a:xfrm>
          <a:off x="3933825" y="628650"/>
          <a:ext cx="160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10</xdr:row>
      <xdr:rowOff>0</xdr:rowOff>
    </xdr:from>
    <xdr:to>
      <xdr:col>8</xdr:col>
      <xdr:colOff>304800</xdr:colOff>
      <xdr:row>14</xdr:row>
      <xdr:rowOff>142875</xdr:rowOff>
    </xdr:to>
    <xdr:sp>
      <xdr:nvSpPr>
        <xdr:cNvPr id="24" name="Line 27"/>
        <xdr:cNvSpPr>
          <a:spLocks/>
        </xdr:cNvSpPr>
      </xdr:nvSpPr>
      <xdr:spPr>
        <a:xfrm>
          <a:off x="5172075" y="1657350"/>
          <a:ext cx="9525" cy="790575"/>
        </a:xfrm>
        <a:prstGeom prst="line">
          <a:avLst/>
        </a:prstGeom>
        <a:noFill/>
        <a:ln w="9525" cmpd="sng">
          <a:solidFill>
            <a:srgbClr val="FF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295275</xdr:colOff>
      <xdr:row>3</xdr:row>
      <xdr:rowOff>104775</xdr:rowOff>
    </xdr:from>
    <xdr:to>
      <xdr:col>8</xdr:col>
      <xdr:colOff>295275</xdr:colOff>
      <xdr:row>9</xdr:row>
      <xdr:rowOff>0</xdr:rowOff>
    </xdr:to>
    <xdr:sp>
      <xdr:nvSpPr>
        <xdr:cNvPr id="25" name="Line 28"/>
        <xdr:cNvSpPr>
          <a:spLocks/>
        </xdr:cNvSpPr>
      </xdr:nvSpPr>
      <xdr:spPr>
        <a:xfrm flipV="1">
          <a:off x="5172075" y="628650"/>
          <a:ext cx="0" cy="866775"/>
        </a:xfrm>
        <a:prstGeom prst="line">
          <a:avLst/>
        </a:prstGeom>
        <a:noFill/>
        <a:ln w="9525" cmpd="sng">
          <a:solidFill>
            <a:srgbClr val="FF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xdr:colOff>
      <xdr:row>26</xdr:row>
      <xdr:rowOff>57150</xdr:rowOff>
    </xdr:from>
    <xdr:to>
      <xdr:col>5</xdr:col>
      <xdr:colOff>314325</xdr:colOff>
      <xdr:row>32</xdr:row>
      <xdr:rowOff>114300</xdr:rowOff>
    </xdr:to>
    <xdr:sp>
      <xdr:nvSpPr>
        <xdr:cNvPr id="26" name="Rectangle 29"/>
        <xdr:cNvSpPr>
          <a:spLocks/>
        </xdr:cNvSpPr>
      </xdr:nvSpPr>
      <xdr:spPr>
        <a:xfrm>
          <a:off x="2276475" y="4152900"/>
          <a:ext cx="1085850" cy="1028700"/>
        </a:xfrm>
        <a:prstGeom prst="rect">
          <a:avLst/>
        </a:prstGeom>
        <a:solidFill>
          <a:srgbClr val="9966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447675</xdr:colOff>
      <xdr:row>32</xdr:row>
      <xdr:rowOff>152400</xdr:rowOff>
    </xdr:from>
    <xdr:to>
      <xdr:col>3</xdr:col>
      <xdr:colOff>447675</xdr:colOff>
      <xdr:row>37</xdr:row>
      <xdr:rowOff>38100</xdr:rowOff>
    </xdr:to>
    <xdr:sp>
      <xdr:nvSpPr>
        <xdr:cNvPr id="27" name="Line 30"/>
        <xdr:cNvSpPr>
          <a:spLocks/>
        </xdr:cNvSpPr>
      </xdr:nvSpPr>
      <xdr:spPr>
        <a:xfrm>
          <a:off x="2276475" y="5219700"/>
          <a:ext cx="0" cy="695325"/>
        </a:xfrm>
        <a:prstGeom prst="line">
          <a:avLst/>
        </a:prstGeom>
        <a:no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304800</xdr:colOff>
      <xdr:row>33</xdr:row>
      <xdr:rowOff>0</xdr:rowOff>
    </xdr:from>
    <xdr:to>
      <xdr:col>5</xdr:col>
      <xdr:colOff>304800</xdr:colOff>
      <xdr:row>37</xdr:row>
      <xdr:rowOff>9525</xdr:rowOff>
    </xdr:to>
    <xdr:sp>
      <xdr:nvSpPr>
        <xdr:cNvPr id="28" name="Line 32"/>
        <xdr:cNvSpPr>
          <a:spLocks/>
        </xdr:cNvSpPr>
      </xdr:nvSpPr>
      <xdr:spPr>
        <a:xfrm>
          <a:off x="3352800" y="5229225"/>
          <a:ext cx="0" cy="657225"/>
        </a:xfrm>
        <a:prstGeom prst="line">
          <a:avLst/>
        </a:prstGeom>
        <a:no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34</xdr:row>
      <xdr:rowOff>76200</xdr:rowOff>
    </xdr:from>
    <xdr:to>
      <xdr:col>5</xdr:col>
      <xdr:colOff>304800</xdr:colOff>
      <xdr:row>34</xdr:row>
      <xdr:rowOff>76200</xdr:rowOff>
    </xdr:to>
    <xdr:sp>
      <xdr:nvSpPr>
        <xdr:cNvPr id="29" name="Line 39"/>
        <xdr:cNvSpPr>
          <a:spLocks/>
        </xdr:cNvSpPr>
      </xdr:nvSpPr>
      <xdr:spPr>
        <a:xfrm>
          <a:off x="3114675" y="546735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504825</xdr:colOff>
      <xdr:row>32</xdr:row>
      <xdr:rowOff>104775</xdr:rowOff>
    </xdr:from>
    <xdr:to>
      <xdr:col>3</xdr:col>
      <xdr:colOff>390525</xdr:colOff>
      <xdr:row>32</xdr:row>
      <xdr:rowOff>104775</xdr:rowOff>
    </xdr:to>
    <xdr:sp>
      <xdr:nvSpPr>
        <xdr:cNvPr id="30" name="Line 41"/>
        <xdr:cNvSpPr>
          <a:spLocks/>
        </xdr:cNvSpPr>
      </xdr:nvSpPr>
      <xdr:spPr>
        <a:xfrm flipH="1">
          <a:off x="1114425" y="5172075"/>
          <a:ext cx="110490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523875</xdr:colOff>
      <xdr:row>26</xdr:row>
      <xdr:rowOff>57150</xdr:rowOff>
    </xdr:from>
    <xdr:to>
      <xdr:col>3</xdr:col>
      <xdr:colOff>409575</xdr:colOff>
      <xdr:row>26</xdr:row>
      <xdr:rowOff>57150</xdr:rowOff>
    </xdr:to>
    <xdr:sp>
      <xdr:nvSpPr>
        <xdr:cNvPr id="31" name="Line 42"/>
        <xdr:cNvSpPr>
          <a:spLocks/>
        </xdr:cNvSpPr>
      </xdr:nvSpPr>
      <xdr:spPr>
        <a:xfrm flipH="1">
          <a:off x="1133475" y="4152900"/>
          <a:ext cx="110490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438150</xdr:colOff>
      <xdr:row>34</xdr:row>
      <xdr:rowOff>85725</xdr:rowOff>
    </xdr:from>
    <xdr:to>
      <xdr:col>3</xdr:col>
      <xdr:colOff>590550</xdr:colOff>
      <xdr:row>34</xdr:row>
      <xdr:rowOff>85725</xdr:rowOff>
    </xdr:to>
    <xdr:sp>
      <xdr:nvSpPr>
        <xdr:cNvPr id="32" name="Line 43"/>
        <xdr:cNvSpPr>
          <a:spLocks/>
        </xdr:cNvSpPr>
      </xdr:nvSpPr>
      <xdr:spPr>
        <a:xfrm flipH="1">
          <a:off x="2266950" y="5476875"/>
          <a:ext cx="1524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342900</xdr:colOff>
      <xdr:row>26</xdr:row>
      <xdr:rowOff>66675</xdr:rowOff>
    </xdr:from>
    <xdr:to>
      <xdr:col>2</xdr:col>
      <xdr:colOff>342900</xdr:colOff>
      <xdr:row>29</xdr:row>
      <xdr:rowOff>0</xdr:rowOff>
    </xdr:to>
    <xdr:sp>
      <xdr:nvSpPr>
        <xdr:cNvPr id="33" name="Line 44"/>
        <xdr:cNvSpPr>
          <a:spLocks/>
        </xdr:cNvSpPr>
      </xdr:nvSpPr>
      <xdr:spPr>
        <a:xfrm flipV="1">
          <a:off x="1562100" y="4162425"/>
          <a:ext cx="0" cy="4191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333375</xdr:colOff>
      <xdr:row>30</xdr:row>
      <xdr:rowOff>19050</xdr:rowOff>
    </xdr:from>
    <xdr:to>
      <xdr:col>2</xdr:col>
      <xdr:colOff>333375</xdr:colOff>
      <xdr:row>32</xdr:row>
      <xdr:rowOff>104775</xdr:rowOff>
    </xdr:to>
    <xdr:sp>
      <xdr:nvSpPr>
        <xdr:cNvPr id="34" name="Line 45"/>
        <xdr:cNvSpPr>
          <a:spLocks/>
        </xdr:cNvSpPr>
      </xdr:nvSpPr>
      <xdr:spPr>
        <a:xfrm>
          <a:off x="1552575" y="4762500"/>
          <a:ext cx="0" cy="409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581025</xdr:colOff>
      <xdr:row>27</xdr:row>
      <xdr:rowOff>104775</xdr:rowOff>
    </xdr:from>
    <xdr:to>
      <xdr:col>6</xdr:col>
      <xdr:colOff>581025</xdr:colOff>
      <xdr:row>31</xdr:row>
      <xdr:rowOff>114300</xdr:rowOff>
    </xdr:to>
    <xdr:sp>
      <xdr:nvSpPr>
        <xdr:cNvPr id="35" name="Line 47"/>
        <xdr:cNvSpPr>
          <a:spLocks/>
        </xdr:cNvSpPr>
      </xdr:nvSpPr>
      <xdr:spPr>
        <a:xfrm>
          <a:off x="4238625" y="4362450"/>
          <a:ext cx="0" cy="657225"/>
        </a:xfrm>
        <a:prstGeom prst="line">
          <a:avLst/>
        </a:prstGeom>
        <a:no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304800</xdr:colOff>
      <xdr:row>34</xdr:row>
      <xdr:rowOff>0</xdr:rowOff>
    </xdr:from>
    <xdr:to>
      <xdr:col>6</xdr:col>
      <xdr:colOff>0</xdr:colOff>
      <xdr:row>35</xdr:row>
      <xdr:rowOff>142875</xdr:rowOff>
    </xdr:to>
    <xdr:sp>
      <xdr:nvSpPr>
        <xdr:cNvPr id="36" name="Line 48"/>
        <xdr:cNvSpPr>
          <a:spLocks/>
        </xdr:cNvSpPr>
      </xdr:nvSpPr>
      <xdr:spPr>
        <a:xfrm flipH="1">
          <a:off x="3352800" y="5391150"/>
          <a:ext cx="304800" cy="3048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161925</xdr:colOff>
      <xdr:row>30</xdr:row>
      <xdr:rowOff>76200</xdr:rowOff>
    </xdr:from>
    <xdr:to>
      <xdr:col>6</xdr:col>
      <xdr:colOff>571500</xdr:colOff>
      <xdr:row>33</xdr:row>
      <xdr:rowOff>0</xdr:rowOff>
    </xdr:to>
    <xdr:sp>
      <xdr:nvSpPr>
        <xdr:cNvPr id="37" name="Line 49"/>
        <xdr:cNvSpPr>
          <a:spLocks/>
        </xdr:cNvSpPr>
      </xdr:nvSpPr>
      <xdr:spPr>
        <a:xfrm flipV="1">
          <a:off x="3819525" y="4819650"/>
          <a:ext cx="409575" cy="4095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485775</xdr:colOff>
      <xdr:row>42</xdr:row>
      <xdr:rowOff>85725</xdr:rowOff>
    </xdr:from>
    <xdr:to>
      <xdr:col>3</xdr:col>
      <xdr:colOff>28575</xdr:colOff>
      <xdr:row>48</xdr:row>
      <xdr:rowOff>114300</xdr:rowOff>
    </xdr:to>
    <xdr:grpSp>
      <xdr:nvGrpSpPr>
        <xdr:cNvPr id="38" name="Group 69"/>
        <xdr:cNvGrpSpPr>
          <a:grpSpLocks/>
        </xdr:cNvGrpSpPr>
      </xdr:nvGrpSpPr>
      <xdr:grpSpPr>
        <a:xfrm>
          <a:off x="485775" y="6810375"/>
          <a:ext cx="1371600" cy="1000125"/>
          <a:chOff x="67" y="1238"/>
          <a:chExt cx="144" cy="105"/>
        </a:xfrm>
        <a:solidFill>
          <a:srgbClr val="FFFFFF"/>
        </a:solidFill>
      </xdr:grpSpPr>
      <xdr:sp>
        <xdr:nvSpPr>
          <xdr:cNvPr id="39" name="Oval 55"/>
          <xdr:cNvSpPr>
            <a:spLocks/>
          </xdr:cNvSpPr>
        </xdr:nvSpPr>
        <xdr:spPr>
          <a:xfrm>
            <a:off x="67" y="1238"/>
            <a:ext cx="144" cy="42"/>
          </a:xfrm>
          <a:prstGeom prst="ellipse">
            <a:avLst/>
          </a:prstGeom>
          <a:solidFill>
            <a:srgbClr val="FFFF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Oval 56"/>
          <xdr:cNvSpPr>
            <a:spLocks/>
          </xdr:cNvSpPr>
        </xdr:nvSpPr>
        <xdr:spPr>
          <a:xfrm>
            <a:off x="119" y="1239"/>
            <a:ext cx="45" cy="46"/>
          </a:xfrm>
          <a:prstGeom prst="ellipse">
            <a:avLst/>
          </a:prstGeom>
          <a:solidFill>
            <a:srgbClr val="FFFF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Rectangle 57"/>
          <xdr:cNvSpPr>
            <a:spLocks/>
          </xdr:cNvSpPr>
        </xdr:nvSpPr>
        <xdr:spPr>
          <a:xfrm>
            <a:off x="88" y="1293"/>
            <a:ext cx="103" cy="50"/>
          </a:xfrm>
          <a:prstGeom prst="rect">
            <a:avLst/>
          </a:prstGeom>
          <a:solidFill>
            <a:srgbClr val="FFFF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Oval 59"/>
          <xdr:cNvSpPr>
            <a:spLocks/>
          </xdr:cNvSpPr>
        </xdr:nvSpPr>
        <xdr:spPr>
          <a:xfrm>
            <a:off x="192" y="1269"/>
            <a:ext cx="17" cy="66"/>
          </a:xfrm>
          <a:prstGeom prst="ellipse">
            <a:avLst/>
          </a:prstGeom>
          <a:solidFill>
            <a:srgbClr val="FFFF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Oval 60"/>
          <xdr:cNvSpPr>
            <a:spLocks/>
          </xdr:cNvSpPr>
        </xdr:nvSpPr>
        <xdr:spPr>
          <a:xfrm>
            <a:off x="70" y="1270"/>
            <a:ext cx="17" cy="66"/>
          </a:xfrm>
          <a:prstGeom prst="ellipse">
            <a:avLst/>
          </a:prstGeom>
          <a:solidFill>
            <a:srgbClr val="FFFF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457200</xdr:colOff>
      <xdr:row>41</xdr:row>
      <xdr:rowOff>152400</xdr:rowOff>
    </xdr:from>
    <xdr:to>
      <xdr:col>6</xdr:col>
      <xdr:colOff>0</xdr:colOff>
      <xdr:row>48</xdr:row>
      <xdr:rowOff>19050</xdr:rowOff>
    </xdr:to>
    <xdr:grpSp>
      <xdr:nvGrpSpPr>
        <xdr:cNvPr id="44" name="Group 66"/>
        <xdr:cNvGrpSpPr>
          <a:grpSpLocks/>
        </xdr:cNvGrpSpPr>
      </xdr:nvGrpSpPr>
      <xdr:grpSpPr>
        <a:xfrm rot="18954810">
          <a:off x="2286000" y="6715125"/>
          <a:ext cx="1371600" cy="1000125"/>
          <a:chOff x="324" y="1238"/>
          <a:chExt cx="144" cy="105"/>
        </a:xfrm>
        <a:solidFill>
          <a:srgbClr val="FFFFFF"/>
        </a:solidFill>
      </xdr:grpSpPr>
      <xdr:sp>
        <xdr:nvSpPr>
          <xdr:cNvPr id="45" name="Oval 61"/>
          <xdr:cNvSpPr>
            <a:spLocks/>
          </xdr:cNvSpPr>
        </xdr:nvSpPr>
        <xdr:spPr>
          <a:xfrm>
            <a:off x="324" y="1238"/>
            <a:ext cx="144" cy="42"/>
          </a:xfrm>
          <a:prstGeom prst="ellips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Oval 62"/>
          <xdr:cNvSpPr>
            <a:spLocks/>
          </xdr:cNvSpPr>
        </xdr:nvSpPr>
        <xdr:spPr>
          <a:xfrm>
            <a:off x="376" y="1239"/>
            <a:ext cx="45" cy="46"/>
          </a:xfrm>
          <a:prstGeom prst="ellips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Rectangle 63"/>
          <xdr:cNvSpPr>
            <a:spLocks/>
          </xdr:cNvSpPr>
        </xdr:nvSpPr>
        <xdr:spPr>
          <a:xfrm>
            <a:off x="345" y="1293"/>
            <a:ext cx="103" cy="50"/>
          </a:xfrm>
          <a:prstGeom prst="rect">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Oval 64"/>
          <xdr:cNvSpPr>
            <a:spLocks/>
          </xdr:cNvSpPr>
        </xdr:nvSpPr>
        <xdr:spPr>
          <a:xfrm>
            <a:off x="449" y="1269"/>
            <a:ext cx="17" cy="66"/>
          </a:xfrm>
          <a:prstGeom prst="ellips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Oval 65"/>
          <xdr:cNvSpPr>
            <a:spLocks/>
          </xdr:cNvSpPr>
        </xdr:nvSpPr>
        <xdr:spPr>
          <a:xfrm>
            <a:off x="327" y="1270"/>
            <a:ext cx="17" cy="66"/>
          </a:xfrm>
          <a:prstGeom prst="ellips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342900</xdr:colOff>
      <xdr:row>43</xdr:row>
      <xdr:rowOff>133350</xdr:rowOff>
    </xdr:from>
    <xdr:to>
      <xdr:col>4</xdr:col>
      <xdr:colOff>342900</xdr:colOff>
      <xdr:row>50</xdr:row>
      <xdr:rowOff>104775</xdr:rowOff>
    </xdr:to>
    <xdr:sp>
      <xdr:nvSpPr>
        <xdr:cNvPr id="50" name="Line 67"/>
        <xdr:cNvSpPr>
          <a:spLocks/>
        </xdr:cNvSpPr>
      </xdr:nvSpPr>
      <xdr:spPr>
        <a:xfrm>
          <a:off x="2781300" y="7019925"/>
          <a:ext cx="0" cy="110490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352425</xdr:colOff>
      <xdr:row>43</xdr:row>
      <xdr:rowOff>133350</xdr:rowOff>
    </xdr:from>
    <xdr:to>
      <xdr:col>5</xdr:col>
      <xdr:colOff>438150</xdr:colOff>
      <xdr:row>48</xdr:row>
      <xdr:rowOff>19050</xdr:rowOff>
    </xdr:to>
    <xdr:sp>
      <xdr:nvSpPr>
        <xdr:cNvPr id="51" name="Line 68"/>
        <xdr:cNvSpPr>
          <a:spLocks/>
        </xdr:cNvSpPr>
      </xdr:nvSpPr>
      <xdr:spPr>
        <a:xfrm>
          <a:off x="2790825" y="7019925"/>
          <a:ext cx="695325" cy="695325"/>
        </a:xfrm>
        <a:prstGeom prst="line">
          <a:avLst/>
        </a:prstGeom>
        <a:noFill/>
        <a:ln w="9525" cmpd="sng">
          <a:solidFill>
            <a:srgbClr val="96969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52</xdr:row>
      <xdr:rowOff>0</xdr:rowOff>
    </xdr:from>
    <xdr:to>
      <xdr:col>9</xdr:col>
      <xdr:colOff>704850</xdr:colOff>
      <xdr:row>52</xdr:row>
      <xdr:rowOff>0</xdr:rowOff>
    </xdr:to>
    <xdr:sp>
      <xdr:nvSpPr>
        <xdr:cNvPr id="52" name="Text Box 104"/>
        <xdr:cNvSpPr txBox="1">
          <a:spLocks noChangeArrowheads="1"/>
        </xdr:cNvSpPr>
      </xdr:nvSpPr>
      <xdr:spPr>
        <a:xfrm>
          <a:off x="47625" y="8343900"/>
          <a:ext cx="61436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180975</xdr:colOff>
      <xdr:row>39</xdr:row>
      <xdr:rowOff>66675</xdr:rowOff>
    </xdr:from>
    <xdr:to>
      <xdr:col>19</xdr:col>
      <xdr:colOff>266700</xdr:colOff>
      <xdr:row>62</xdr:row>
      <xdr:rowOff>28575</xdr:rowOff>
    </xdr:to>
    <xdr:pic>
      <xdr:nvPicPr>
        <xdr:cNvPr id="53" name="Picture 67"/>
        <xdr:cNvPicPr preferRelativeResize="1">
          <a:picLocks noChangeAspect="1"/>
        </xdr:cNvPicPr>
      </xdr:nvPicPr>
      <xdr:blipFill>
        <a:blip r:embed="rId1"/>
        <a:stretch>
          <a:fillRect/>
        </a:stretch>
      </xdr:blipFill>
      <xdr:spPr>
        <a:xfrm>
          <a:off x="6410325" y="6267450"/>
          <a:ext cx="5572125" cy="3724275"/>
        </a:xfrm>
        <a:prstGeom prst="rect">
          <a:avLst/>
        </a:prstGeom>
        <a:noFill/>
        <a:ln w="1" cmpd="sng">
          <a:noFill/>
        </a:ln>
      </xdr:spPr>
    </xdr:pic>
    <xdr:clientData/>
  </xdr:twoCellAnchor>
  <xdr:twoCellAnchor editAs="oneCell">
    <xdr:from>
      <xdr:col>10</xdr:col>
      <xdr:colOff>180975</xdr:colOff>
      <xdr:row>19</xdr:row>
      <xdr:rowOff>104775</xdr:rowOff>
    </xdr:from>
    <xdr:to>
      <xdr:col>21</xdr:col>
      <xdr:colOff>314325</xdr:colOff>
      <xdr:row>39</xdr:row>
      <xdr:rowOff>85725</xdr:rowOff>
    </xdr:to>
    <xdr:pic>
      <xdr:nvPicPr>
        <xdr:cNvPr id="54" name="Picture 68"/>
        <xdr:cNvPicPr preferRelativeResize="1">
          <a:picLocks noChangeAspect="1"/>
        </xdr:cNvPicPr>
      </xdr:nvPicPr>
      <xdr:blipFill>
        <a:blip r:embed="rId2"/>
        <a:stretch>
          <a:fillRect/>
        </a:stretch>
      </xdr:blipFill>
      <xdr:spPr>
        <a:xfrm>
          <a:off x="6410325" y="3028950"/>
          <a:ext cx="6838950" cy="32575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15</xdr:row>
      <xdr:rowOff>180975</xdr:rowOff>
    </xdr:from>
    <xdr:to>
      <xdr:col>4</xdr:col>
      <xdr:colOff>1352550</xdr:colOff>
      <xdr:row>18</xdr:row>
      <xdr:rowOff>85725</xdr:rowOff>
    </xdr:to>
    <xdr:pic>
      <xdr:nvPicPr>
        <xdr:cNvPr id="1" name="CommandButton1"/>
        <xdr:cNvPicPr preferRelativeResize="1">
          <a:picLocks noChangeAspect="1"/>
        </xdr:cNvPicPr>
      </xdr:nvPicPr>
      <xdr:blipFill>
        <a:blip r:embed="rId1"/>
        <a:stretch>
          <a:fillRect/>
        </a:stretch>
      </xdr:blipFill>
      <xdr:spPr>
        <a:xfrm>
          <a:off x="6553200" y="3990975"/>
          <a:ext cx="3638550" cy="600075"/>
        </a:xfrm>
        <a:prstGeom prst="rect">
          <a:avLst/>
        </a:prstGeom>
        <a:noFill/>
        <a:ln w="9525" cmpd="sng">
          <a:noFill/>
        </a:ln>
      </xdr:spPr>
    </xdr:pic>
    <xdr:clientData/>
  </xdr:twoCellAnchor>
  <xdr:twoCellAnchor editAs="oneCell">
    <xdr:from>
      <xdr:col>3</xdr:col>
      <xdr:colOff>714375</xdr:colOff>
      <xdr:row>18</xdr:row>
      <xdr:rowOff>180975</xdr:rowOff>
    </xdr:from>
    <xdr:to>
      <xdr:col>3</xdr:col>
      <xdr:colOff>2390775</xdr:colOff>
      <xdr:row>20</xdr:row>
      <xdr:rowOff>219075</xdr:rowOff>
    </xdr:to>
    <xdr:pic>
      <xdr:nvPicPr>
        <xdr:cNvPr id="2" name="CommandButton3"/>
        <xdr:cNvPicPr preferRelativeResize="1">
          <a:picLocks noChangeAspect="1"/>
        </xdr:cNvPicPr>
      </xdr:nvPicPr>
      <xdr:blipFill>
        <a:blip r:embed="rId2"/>
        <a:stretch>
          <a:fillRect/>
        </a:stretch>
      </xdr:blipFill>
      <xdr:spPr>
        <a:xfrm>
          <a:off x="7067550" y="4686300"/>
          <a:ext cx="16764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15</xdr:row>
      <xdr:rowOff>180975</xdr:rowOff>
    </xdr:from>
    <xdr:to>
      <xdr:col>4</xdr:col>
      <xdr:colOff>1371600</xdr:colOff>
      <xdr:row>18</xdr:row>
      <xdr:rowOff>85725</xdr:rowOff>
    </xdr:to>
    <xdr:pic>
      <xdr:nvPicPr>
        <xdr:cNvPr id="1" name="CommandButton1"/>
        <xdr:cNvPicPr preferRelativeResize="1">
          <a:picLocks noChangeAspect="1"/>
        </xdr:cNvPicPr>
      </xdr:nvPicPr>
      <xdr:blipFill>
        <a:blip r:embed="rId1"/>
        <a:stretch>
          <a:fillRect/>
        </a:stretch>
      </xdr:blipFill>
      <xdr:spPr>
        <a:xfrm>
          <a:off x="6553200" y="3990975"/>
          <a:ext cx="3657600" cy="600075"/>
        </a:xfrm>
        <a:prstGeom prst="rect">
          <a:avLst/>
        </a:prstGeom>
        <a:noFill/>
        <a:ln w="9525" cmpd="sng">
          <a:noFill/>
        </a:ln>
      </xdr:spPr>
    </xdr:pic>
    <xdr:clientData/>
  </xdr:twoCellAnchor>
  <xdr:twoCellAnchor editAs="oneCell">
    <xdr:from>
      <xdr:col>3</xdr:col>
      <xdr:colOff>714375</xdr:colOff>
      <xdr:row>18</xdr:row>
      <xdr:rowOff>180975</xdr:rowOff>
    </xdr:from>
    <xdr:to>
      <xdr:col>3</xdr:col>
      <xdr:colOff>2381250</xdr:colOff>
      <xdr:row>19</xdr:row>
      <xdr:rowOff>76200</xdr:rowOff>
    </xdr:to>
    <xdr:pic>
      <xdr:nvPicPr>
        <xdr:cNvPr id="2" name="CommandButton3"/>
        <xdr:cNvPicPr preferRelativeResize="1">
          <a:picLocks noChangeAspect="1"/>
        </xdr:cNvPicPr>
      </xdr:nvPicPr>
      <xdr:blipFill>
        <a:blip r:embed="rId2"/>
        <a:stretch>
          <a:fillRect/>
        </a:stretch>
      </xdr:blipFill>
      <xdr:spPr>
        <a:xfrm>
          <a:off x="7067550" y="4686300"/>
          <a:ext cx="16668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and\My%20Documents\Downloads\NEW_NIOSH%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IOSH"/>
      <sheetName val="Frequency"/>
      <sheetName val="Coupling"/>
      <sheetName val="XXXX"/>
    </sheetNames>
    <sheetDataSet>
      <sheetData sheetId="1">
        <row r="4">
          <cell r="B4" t="str">
            <v>&lt;=8 HR</v>
          </cell>
          <cell r="C4" t="str">
            <v>&lt;=2 HR</v>
          </cell>
          <cell r="D4" t="str">
            <v>&lt;=1 HR</v>
          </cell>
        </row>
        <row r="5">
          <cell r="A5" t="str">
            <v>&lt;0.2</v>
          </cell>
          <cell r="B5">
            <v>1</v>
          </cell>
          <cell r="C5">
            <v>1</v>
          </cell>
          <cell r="D5">
            <v>1</v>
          </cell>
        </row>
        <row r="6">
          <cell r="A6">
            <v>0.2</v>
          </cell>
          <cell r="B6">
            <v>0.85</v>
          </cell>
          <cell r="C6">
            <v>0.95</v>
          </cell>
          <cell r="D6">
            <v>1</v>
          </cell>
        </row>
        <row r="7">
          <cell r="A7">
            <v>0.5</v>
          </cell>
          <cell r="B7">
            <v>0.81</v>
          </cell>
          <cell r="C7">
            <v>0.92</v>
          </cell>
          <cell r="D7">
            <v>0.97</v>
          </cell>
        </row>
        <row r="8">
          <cell r="A8">
            <v>1</v>
          </cell>
          <cell r="B8">
            <v>0.75</v>
          </cell>
          <cell r="C8">
            <v>0.88</v>
          </cell>
          <cell r="D8">
            <v>0.94</v>
          </cell>
        </row>
        <row r="9">
          <cell r="A9">
            <v>2</v>
          </cell>
          <cell r="B9">
            <v>0.65</v>
          </cell>
          <cell r="C9">
            <v>0.84</v>
          </cell>
          <cell r="D9">
            <v>0.91</v>
          </cell>
        </row>
        <row r="10">
          <cell r="A10">
            <v>3</v>
          </cell>
          <cell r="B10">
            <v>0.55</v>
          </cell>
          <cell r="C10">
            <v>0.79</v>
          </cell>
          <cell r="D10">
            <v>0.88</v>
          </cell>
        </row>
        <row r="11">
          <cell r="A11">
            <v>4</v>
          </cell>
          <cell r="B11">
            <v>0.45</v>
          </cell>
          <cell r="C11">
            <v>0.72</v>
          </cell>
          <cell r="D11">
            <v>0.84</v>
          </cell>
        </row>
        <row r="12">
          <cell r="A12">
            <v>5</v>
          </cell>
          <cell r="B12">
            <v>0.35</v>
          </cell>
          <cell r="C12">
            <v>0.6</v>
          </cell>
          <cell r="D12">
            <v>0.8</v>
          </cell>
        </row>
        <row r="13">
          <cell r="A13">
            <v>6</v>
          </cell>
          <cell r="B13">
            <v>0.27</v>
          </cell>
          <cell r="C13">
            <v>0.5</v>
          </cell>
          <cell r="D13">
            <v>0.75</v>
          </cell>
        </row>
        <row r="14">
          <cell r="A14">
            <v>7</v>
          </cell>
          <cell r="B14">
            <v>0.22</v>
          </cell>
          <cell r="C14">
            <v>0.42</v>
          </cell>
          <cell r="D14">
            <v>0.7</v>
          </cell>
        </row>
        <row r="15">
          <cell r="A15">
            <v>8</v>
          </cell>
          <cell r="B15">
            <v>0.18</v>
          </cell>
          <cell r="C15">
            <v>0.35</v>
          </cell>
          <cell r="D15">
            <v>0.6</v>
          </cell>
        </row>
        <row r="16">
          <cell r="A16">
            <v>9</v>
          </cell>
          <cell r="B16">
            <v>0</v>
          </cell>
          <cell r="C16">
            <v>0.3</v>
          </cell>
          <cell r="D16">
            <v>0.52</v>
          </cell>
        </row>
        <row r="17">
          <cell r="A17">
            <v>10</v>
          </cell>
          <cell r="B17">
            <v>0</v>
          </cell>
          <cell r="C17">
            <v>0.26</v>
          </cell>
          <cell r="D17">
            <v>0.45</v>
          </cell>
        </row>
        <row r="18">
          <cell r="A18">
            <v>11</v>
          </cell>
          <cell r="B18">
            <v>0</v>
          </cell>
          <cell r="C18">
            <v>0</v>
          </cell>
          <cell r="D18">
            <v>0.41</v>
          </cell>
        </row>
        <row r="19">
          <cell r="A19">
            <v>12</v>
          </cell>
          <cell r="B19">
            <v>0</v>
          </cell>
          <cell r="C19">
            <v>0</v>
          </cell>
          <cell r="D19">
            <v>0.37</v>
          </cell>
        </row>
        <row r="20">
          <cell r="A20">
            <v>13</v>
          </cell>
          <cell r="B20">
            <v>0</v>
          </cell>
          <cell r="C20">
            <v>0</v>
          </cell>
          <cell r="D20">
            <v>0</v>
          </cell>
        </row>
        <row r="21">
          <cell r="A21">
            <v>14</v>
          </cell>
          <cell r="B21">
            <v>0</v>
          </cell>
          <cell r="C21">
            <v>0</v>
          </cell>
          <cell r="D21">
            <v>0</v>
          </cell>
        </row>
        <row r="22">
          <cell r="A22">
            <v>15</v>
          </cell>
          <cell r="B22">
            <v>0</v>
          </cell>
          <cell r="C22">
            <v>0</v>
          </cell>
          <cell r="D22">
            <v>0</v>
          </cell>
        </row>
        <row r="23">
          <cell r="A23" t="str">
            <v>&gt;15</v>
          </cell>
          <cell r="B23">
            <v>0</v>
          </cell>
          <cell r="C23">
            <v>0</v>
          </cell>
          <cell r="D23">
            <v>0</v>
          </cell>
        </row>
      </sheetData>
      <sheetData sheetId="2">
        <row r="3">
          <cell r="A3" t="str">
            <v>GOOD</v>
          </cell>
          <cell r="B3">
            <v>1</v>
          </cell>
        </row>
        <row r="4">
          <cell r="A4" t="str">
            <v>FAIR</v>
          </cell>
          <cell r="B4">
            <v>0.95</v>
          </cell>
        </row>
        <row r="5">
          <cell r="A5" t="str">
            <v>POOR</v>
          </cell>
          <cell r="B5">
            <v>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J52"/>
  <sheetViews>
    <sheetView zoomScalePageLayoutView="0" workbookViewId="0" topLeftCell="B17">
      <selection activeCell="I22" sqref="I22"/>
    </sheetView>
  </sheetViews>
  <sheetFormatPr defaultColWidth="9.140625" defaultRowHeight="12.75"/>
  <cols>
    <col min="1" max="9" width="9.140625" style="25" customWidth="1"/>
    <col min="10" max="10" width="11.140625" style="25" customWidth="1"/>
    <col min="11" max="21" width="9.140625" style="95" customWidth="1"/>
    <col min="22" max="16384" width="9.140625" style="25" customWidth="1"/>
  </cols>
  <sheetData>
    <row r="1" spans="1:10" ht="15.75">
      <c r="A1" s="32" t="s">
        <v>41</v>
      </c>
      <c r="B1" s="27"/>
      <c r="C1" s="27"/>
      <c r="D1" s="27"/>
      <c r="E1" s="27"/>
      <c r="F1" s="27"/>
      <c r="G1" s="27"/>
      <c r="H1" s="27"/>
      <c r="I1" s="27"/>
      <c r="J1" s="28"/>
    </row>
    <row r="2" spans="1:10" ht="12.75">
      <c r="A2" s="26"/>
      <c r="B2" s="27"/>
      <c r="C2" s="27"/>
      <c r="D2" s="27"/>
      <c r="E2" s="27"/>
      <c r="F2" s="27"/>
      <c r="G2" s="27"/>
      <c r="H2" s="27"/>
      <c r="I2" s="27"/>
      <c r="J2" s="28"/>
    </row>
    <row r="3" spans="1:10" ht="12.75">
      <c r="A3" s="26"/>
      <c r="B3" s="27"/>
      <c r="C3" s="27"/>
      <c r="D3" s="27"/>
      <c r="E3" s="27"/>
      <c r="F3" s="27"/>
      <c r="G3" s="27"/>
      <c r="H3" s="27"/>
      <c r="I3" s="27"/>
      <c r="J3" s="28"/>
    </row>
    <row r="4" spans="1:10" ht="12.75">
      <c r="A4" s="26"/>
      <c r="B4" s="27"/>
      <c r="C4" s="27"/>
      <c r="D4" s="27"/>
      <c r="E4" s="27"/>
      <c r="F4" s="27"/>
      <c r="G4" s="27"/>
      <c r="H4" s="27"/>
      <c r="I4" s="27"/>
      <c r="J4" s="28"/>
    </row>
    <row r="5" spans="1:10" ht="12.75">
      <c r="A5" s="26"/>
      <c r="B5" s="27"/>
      <c r="C5" s="27"/>
      <c r="D5" s="27"/>
      <c r="E5" s="27"/>
      <c r="F5" s="27"/>
      <c r="G5" s="27"/>
      <c r="H5" s="27"/>
      <c r="I5" s="27"/>
      <c r="J5" s="28"/>
    </row>
    <row r="6" spans="1:10" ht="12.75">
      <c r="A6" s="26"/>
      <c r="B6" s="27"/>
      <c r="C6" s="27"/>
      <c r="D6" s="27"/>
      <c r="E6" s="27"/>
      <c r="F6" s="27"/>
      <c r="G6" s="27"/>
      <c r="H6" s="27"/>
      <c r="I6" s="27"/>
      <c r="J6" s="28"/>
    </row>
    <row r="7" spans="1:10" ht="12.75">
      <c r="A7" s="26"/>
      <c r="B7" s="27"/>
      <c r="C7" s="27"/>
      <c r="D7" s="27"/>
      <c r="E7" s="27"/>
      <c r="F7" s="27"/>
      <c r="G7" s="27"/>
      <c r="H7" s="27"/>
      <c r="I7" s="27"/>
      <c r="J7" s="28"/>
    </row>
    <row r="8" spans="1:10" ht="12.75">
      <c r="A8" s="26"/>
      <c r="B8" s="27"/>
      <c r="C8" s="27"/>
      <c r="D8" s="27"/>
      <c r="E8" s="27"/>
      <c r="F8" s="27"/>
      <c r="G8" s="27"/>
      <c r="H8" s="27"/>
      <c r="I8" s="27"/>
      <c r="J8" s="28"/>
    </row>
    <row r="9" spans="1:10" ht="12.75">
      <c r="A9" s="26"/>
      <c r="B9" s="27"/>
      <c r="C9" s="27"/>
      <c r="D9" s="27"/>
      <c r="E9" s="27"/>
      <c r="F9" s="27"/>
      <c r="G9" s="27"/>
      <c r="H9" s="27"/>
      <c r="I9" s="27"/>
      <c r="J9" s="28"/>
    </row>
    <row r="10" spans="1:10" ht="12.75">
      <c r="A10" s="26"/>
      <c r="B10" s="27"/>
      <c r="C10" s="27"/>
      <c r="D10" s="27"/>
      <c r="E10" s="27"/>
      <c r="F10" s="27"/>
      <c r="G10" s="33"/>
      <c r="H10" s="27"/>
      <c r="I10" s="34" t="s">
        <v>91</v>
      </c>
      <c r="J10" s="28"/>
    </row>
    <row r="11" spans="1:10" ht="12.75">
      <c r="A11" s="26"/>
      <c r="B11" s="27"/>
      <c r="C11" s="27"/>
      <c r="D11" s="27"/>
      <c r="E11" s="27"/>
      <c r="F11" s="27"/>
      <c r="G11" s="27"/>
      <c r="H11" s="27"/>
      <c r="I11" s="27"/>
      <c r="J11" s="28"/>
    </row>
    <row r="12" spans="1:10" ht="12.75">
      <c r="A12" s="26"/>
      <c r="B12" s="27"/>
      <c r="C12" s="27"/>
      <c r="D12" s="27"/>
      <c r="E12" s="27"/>
      <c r="F12" s="27"/>
      <c r="G12" s="27"/>
      <c r="H12" s="27"/>
      <c r="I12" s="27"/>
      <c r="J12" s="28"/>
    </row>
    <row r="13" spans="1:10" ht="12.75">
      <c r="A13" s="26"/>
      <c r="B13" s="27"/>
      <c r="C13" s="27"/>
      <c r="D13" s="27"/>
      <c r="E13" s="27"/>
      <c r="F13" s="27"/>
      <c r="G13" s="27"/>
      <c r="H13" s="27"/>
      <c r="I13" s="27"/>
      <c r="J13" s="28"/>
    </row>
    <row r="14" spans="1:10" ht="12.75">
      <c r="A14" s="27"/>
      <c r="B14" s="37" t="s">
        <v>43</v>
      </c>
      <c r="C14" s="27"/>
      <c r="D14" s="27"/>
      <c r="E14" s="27"/>
      <c r="F14" s="27"/>
      <c r="G14" s="27"/>
      <c r="H14" s="27"/>
      <c r="I14" s="27"/>
      <c r="J14" s="28"/>
    </row>
    <row r="15" spans="1:10" ht="12.75">
      <c r="A15" s="26"/>
      <c r="B15" s="27"/>
      <c r="C15" s="27"/>
      <c r="D15" s="27"/>
      <c r="E15" s="27"/>
      <c r="F15" s="27"/>
      <c r="G15" s="27"/>
      <c r="H15" s="27"/>
      <c r="I15" s="27"/>
      <c r="J15" s="28"/>
    </row>
    <row r="16" spans="1:10" ht="12.75">
      <c r="A16" s="26"/>
      <c r="B16" s="27"/>
      <c r="C16" s="27"/>
      <c r="D16" s="27"/>
      <c r="E16" s="27"/>
      <c r="F16" s="27"/>
      <c r="G16" s="27"/>
      <c r="H16" s="27"/>
      <c r="I16" s="27"/>
      <c r="J16" s="28"/>
    </row>
    <row r="17" spans="1:10" ht="12.75">
      <c r="A17" s="26"/>
      <c r="B17" s="27"/>
      <c r="C17" s="27"/>
      <c r="D17" s="36" t="s">
        <v>44</v>
      </c>
      <c r="E17" s="27"/>
      <c r="F17" s="27"/>
      <c r="G17" s="27"/>
      <c r="H17" s="27"/>
      <c r="I17" s="27"/>
      <c r="J17" s="28"/>
    </row>
    <row r="18" spans="1:10" ht="10.5" customHeight="1">
      <c r="A18" s="26"/>
      <c r="B18" s="27"/>
      <c r="C18" s="27"/>
      <c r="D18" s="27"/>
      <c r="E18" s="27"/>
      <c r="F18" s="27"/>
      <c r="G18" s="27"/>
      <c r="H18" s="27"/>
      <c r="I18" s="27"/>
      <c r="J18" s="28"/>
    </row>
    <row r="19" spans="1:10" ht="3.75" customHeight="1" hidden="1">
      <c r="A19" s="26"/>
      <c r="B19" s="27"/>
      <c r="C19" s="27"/>
      <c r="D19" s="27"/>
      <c r="E19" s="27"/>
      <c r="F19" s="27"/>
      <c r="G19" s="27"/>
      <c r="H19" s="27"/>
      <c r="I19" s="27"/>
      <c r="J19" s="28"/>
    </row>
    <row r="20" spans="1:10" ht="12.75">
      <c r="A20" s="29"/>
      <c r="B20" s="30"/>
      <c r="C20" s="30"/>
      <c r="D20" s="30"/>
      <c r="E20" s="30"/>
      <c r="F20" s="30"/>
      <c r="G20" s="30"/>
      <c r="H20" s="30"/>
      <c r="I20" s="30"/>
      <c r="J20" s="31"/>
    </row>
    <row r="21" spans="1:10" ht="12.75">
      <c r="A21" s="26"/>
      <c r="B21" s="27"/>
      <c r="C21" s="27"/>
      <c r="D21" s="27"/>
      <c r="E21" s="27"/>
      <c r="F21" s="27"/>
      <c r="G21" s="27"/>
      <c r="H21" s="27"/>
      <c r="I21" s="27"/>
      <c r="J21" s="28"/>
    </row>
    <row r="22" spans="1:10" ht="15.75">
      <c r="A22" s="32" t="s">
        <v>42</v>
      </c>
      <c r="B22" s="27"/>
      <c r="C22" s="27"/>
      <c r="D22" s="27"/>
      <c r="E22" s="27"/>
      <c r="F22" s="27"/>
      <c r="G22" s="27"/>
      <c r="H22" s="27"/>
      <c r="I22" s="93" t="s">
        <v>51</v>
      </c>
      <c r="J22" s="28"/>
    </row>
    <row r="23" spans="1:10" ht="12.75">
      <c r="A23" s="26"/>
      <c r="B23" s="27"/>
      <c r="C23" s="27"/>
      <c r="D23" s="27"/>
      <c r="E23" s="27"/>
      <c r="F23" s="27"/>
      <c r="G23" s="27"/>
      <c r="H23" s="27"/>
      <c r="I23" s="27"/>
      <c r="J23" s="28"/>
    </row>
    <row r="24" spans="1:10" ht="12.75">
      <c r="A24" s="26"/>
      <c r="B24" s="37" t="s">
        <v>45</v>
      </c>
      <c r="C24" s="35"/>
      <c r="D24" s="27"/>
      <c r="E24" s="27"/>
      <c r="F24" s="27"/>
      <c r="G24" s="27"/>
      <c r="H24" s="27"/>
      <c r="I24" s="27"/>
      <c r="J24" s="28"/>
    </row>
    <row r="25" spans="1:10" ht="12.75">
      <c r="A25" s="26"/>
      <c r="B25" s="27"/>
      <c r="C25" s="27"/>
      <c r="D25" s="27"/>
      <c r="E25" s="27"/>
      <c r="F25" s="27"/>
      <c r="G25" s="27"/>
      <c r="H25" s="27"/>
      <c r="I25" s="27"/>
      <c r="J25" s="28"/>
    </row>
    <row r="26" spans="1:10" ht="12.75">
      <c r="A26" s="26"/>
      <c r="B26" s="27"/>
      <c r="C26" s="27"/>
      <c r="D26" s="27"/>
      <c r="E26" s="27"/>
      <c r="F26" s="27"/>
      <c r="G26" s="27"/>
      <c r="H26" s="27"/>
      <c r="I26" s="27"/>
      <c r="J26" s="28"/>
    </row>
    <row r="27" spans="1:10" ht="12.75">
      <c r="A27" s="26"/>
      <c r="B27" s="27"/>
      <c r="C27" s="27"/>
      <c r="D27" s="27"/>
      <c r="E27" s="27"/>
      <c r="F27" s="27"/>
      <c r="G27" s="27"/>
      <c r="H27" s="27"/>
      <c r="I27" s="27"/>
      <c r="J27" s="28"/>
    </row>
    <row r="28" spans="1:10" ht="12.75">
      <c r="A28" s="26"/>
      <c r="B28" s="27"/>
      <c r="C28" s="27"/>
      <c r="D28" s="27"/>
      <c r="E28" s="27"/>
      <c r="F28" s="27"/>
      <c r="G28" s="27"/>
      <c r="H28" s="27"/>
      <c r="I28" s="27"/>
      <c r="J28" s="28"/>
    </row>
    <row r="29" spans="1:10" ht="12.75">
      <c r="A29" s="26"/>
      <c r="B29" s="27"/>
      <c r="C29" s="27"/>
      <c r="D29" s="27"/>
      <c r="E29" s="27"/>
      <c r="F29" s="27"/>
      <c r="G29" s="27"/>
      <c r="H29" s="27"/>
      <c r="I29" s="27"/>
      <c r="J29" s="28"/>
    </row>
    <row r="30" spans="1:10" ht="12.75">
      <c r="A30" s="26"/>
      <c r="B30" s="27"/>
      <c r="C30" s="37" t="s">
        <v>46</v>
      </c>
      <c r="D30" s="27"/>
      <c r="E30" s="27"/>
      <c r="F30" s="27"/>
      <c r="G30" s="27"/>
      <c r="H30" s="27"/>
      <c r="I30" s="27"/>
      <c r="J30" s="28"/>
    </row>
    <row r="31" spans="1:10" ht="12.75">
      <c r="A31" s="26"/>
      <c r="B31" s="27"/>
      <c r="C31" s="27"/>
      <c r="D31" s="27"/>
      <c r="E31" s="27"/>
      <c r="F31" s="27"/>
      <c r="G31" s="27"/>
      <c r="H31" s="27"/>
      <c r="I31" s="27"/>
      <c r="J31" s="28"/>
    </row>
    <row r="32" spans="1:10" ht="12.75">
      <c r="A32" s="26"/>
      <c r="B32" s="27"/>
      <c r="C32" s="27"/>
      <c r="D32" s="27"/>
      <c r="E32" s="27"/>
      <c r="F32" s="27"/>
      <c r="G32" s="27"/>
      <c r="H32" s="27"/>
      <c r="I32" s="27"/>
      <c r="J32" s="28"/>
    </row>
    <row r="33" spans="1:10" ht="12.75">
      <c r="A33" s="26"/>
      <c r="B33" s="27"/>
      <c r="C33" s="27"/>
      <c r="D33" s="27"/>
      <c r="E33" s="27"/>
      <c r="F33" s="27"/>
      <c r="G33" s="27"/>
      <c r="H33" s="27"/>
      <c r="I33" s="27"/>
      <c r="J33" s="28"/>
    </row>
    <row r="34" spans="1:10" ht="12.75">
      <c r="A34" s="26"/>
      <c r="B34" s="27"/>
      <c r="C34" s="27"/>
      <c r="D34" s="27"/>
      <c r="E34" s="27"/>
      <c r="F34" s="27"/>
      <c r="G34" s="36" t="s">
        <v>47</v>
      </c>
      <c r="H34" s="27"/>
      <c r="I34" s="27"/>
      <c r="J34" s="28"/>
    </row>
    <row r="35" spans="1:10" ht="12.75">
      <c r="A35" s="26"/>
      <c r="B35" s="27"/>
      <c r="C35" s="27"/>
      <c r="D35" s="27"/>
      <c r="E35" s="36" t="s">
        <v>48</v>
      </c>
      <c r="F35" s="27"/>
      <c r="G35" s="27"/>
      <c r="H35" s="27"/>
      <c r="I35" s="27"/>
      <c r="J35" s="28"/>
    </row>
    <row r="36" spans="1:10" ht="12.75">
      <c r="A36" s="26"/>
      <c r="B36" s="27"/>
      <c r="C36" s="27"/>
      <c r="D36" s="27"/>
      <c r="E36" s="27"/>
      <c r="F36" s="27"/>
      <c r="G36" s="27"/>
      <c r="H36" s="27"/>
      <c r="I36" s="27"/>
      <c r="J36" s="28"/>
    </row>
    <row r="37" spans="1:10" ht="12.75">
      <c r="A37" s="26"/>
      <c r="B37" s="27"/>
      <c r="C37" s="27"/>
      <c r="D37" s="27"/>
      <c r="E37" s="27"/>
      <c r="F37" s="27"/>
      <c r="G37" s="27"/>
      <c r="H37" s="27"/>
      <c r="I37" s="27"/>
      <c r="J37" s="28"/>
    </row>
    <row r="38" spans="1:10" ht="12.75">
      <c r="A38" s="29"/>
      <c r="B38" s="30"/>
      <c r="C38" s="30"/>
      <c r="D38" s="30"/>
      <c r="E38" s="30"/>
      <c r="F38" s="30"/>
      <c r="G38" s="30"/>
      <c r="H38" s="30"/>
      <c r="I38" s="30"/>
      <c r="J38" s="31"/>
    </row>
    <row r="39" spans="1:10" ht="12.75">
      <c r="A39" s="26"/>
      <c r="B39" s="27"/>
      <c r="C39" s="27"/>
      <c r="D39" s="27"/>
      <c r="E39" s="27"/>
      <c r="F39" s="27"/>
      <c r="G39" s="27"/>
      <c r="H39" s="27"/>
      <c r="I39" s="27"/>
      <c r="J39" s="28"/>
    </row>
    <row r="40" spans="1:10" ht="15.75">
      <c r="A40" s="32" t="s">
        <v>49</v>
      </c>
      <c r="B40" s="27"/>
      <c r="C40" s="27"/>
      <c r="D40" s="27"/>
      <c r="E40" s="27"/>
      <c r="F40" s="27"/>
      <c r="G40" s="27"/>
      <c r="H40" s="27"/>
      <c r="I40" s="27"/>
      <c r="J40" s="28"/>
    </row>
    <row r="41" spans="1:10" ht="12.75">
      <c r="A41" s="26"/>
      <c r="B41" s="27"/>
      <c r="C41" s="27"/>
      <c r="D41" s="27"/>
      <c r="E41" s="27"/>
      <c r="F41" s="27"/>
      <c r="G41" s="27"/>
      <c r="H41" s="27"/>
      <c r="I41" s="27"/>
      <c r="J41" s="28"/>
    </row>
    <row r="42" spans="1:10" ht="12.75">
      <c r="A42" s="26"/>
      <c r="B42" s="27"/>
      <c r="C42" s="27"/>
      <c r="D42" s="38"/>
      <c r="E42" s="27"/>
      <c r="F42" s="27"/>
      <c r="G42" s="27"/>
      <c r="H42" s="27"/>
      <c r="I42" s="27"/>
      <c r="J42" s="28"/>
    </row>
    <row r="43" spans="1:10" ht="12.75">
      <c r="A43" s="26"/>
      <c r="B43" s="27"/>
      <c r="C43" s="27"/>
      <c r="D43" s="27"/>
      <c r="E43" s="27"/>
      <c r="F43" s="27"/>
      <c r="G43" s="27"/>
      <c r="H43" s="27"/>
      <c r="I43" s="27"/>
      <c r="J43" s="28"/>
    </row>
    <row r="44" spans="1:10" ht="12.75">
      <c r="A44" s="26"/>
      <c r="B44" s="27"/>
      <c r="C44" s="27"/>
      <c r="D44" s="27"/>
      <c r="E44" s="27"/>
      <c r="F44" s="27"/>
      <c r="G44" s="27"/>
      <c r="H44" s="27"/>
      <c r="I44" s="27"/>
      <c r="J44" s="39"/>
    </row>
    <row r="45" spans="1:10" ht="12.75">
      <c r="A45" s="26"/>
      <c r="B45" s="27"/>
      <c r="C45" s="27"/>
      <c r="D45" s="27"/>
      <c r="E45" s="27"/>
      <c r="F45" s="27"/>
      <c r="G45" s="27"/>
      <c r="H45" s="27"/>
      <c r="I45" s="27"/>
      <c r="J45" s="28"/>
    </row>
    <row r="46" spans="1:10" ht="12.75">
      <c r="A46" s="26"/>
      <c r="B46" s="27"/>
      <c r="C46" s="27"/>
      <c r="D46" s="27"/>
      <c r="E46" s="27"/>
      <c r="F46" s="27"/>
      <c r="G46" s="27"/>
      <c r="H46" s="27"/>
      <c r="I46" s="27"/>
      <c r="J46" s="28"/>
    </row>
    <row r="47" spans="1:10" ht="12.75">
      <c r="A47" s="26"/>
      <c r="B47" s="27"/>
      <c r="C47" s="27"/>
      <c r="D47" s="27"/>
      <c r="E47" s="27"/>
      <c r="F47" s="27"/>
      <c r="G47" s="27"/>
      <c r="H47" s="27"/>
      <c r="I47" s="27"/>
      <c r="J47" s="28"/>
    </row>
    <row r="48" spans="1:10" ht="12.75">
      <c r="A48" s="26"/>
      <c r="B48" s="27"/>
      <c r="C48" s="27"/>
      <c r="D48" s="27"/>
      <c r="E48" s="27"/>
      <c r="F48" s="27"/>
      <c r="G48" s="27"/>
      <c r="H48" s="27"/>
      <c r="I48" s="27"/>
      <c r="J48" s="28"/>
    </row>
    <row r="49" spans="1:10" ht="12.75">
      <c r="A49" s="26"/>
      <c r="B49" s="27"/>
      <c r="C49" s="27"/>
      <c r="D49" s="27"/>
      <c r="E49" s="27"/>
      <c r="F49" s="27"/>
      <c r="G49" s="27"/>
      <c r="H49" s="27"/>
      <c r="I49" s="27"/>
      <c r="J49" s="28"/>
    </row>
    <row r="50" spans="1:10" ht="12.75">
      <c r="A50" s="26"/>
      <c r="B50" s="27"/>
      <c r="C50" s="27"/>
      <c r="D50" s="27"/>
      <c r="E50" s="27"/>
      <c r="F50" s="27"/>
      <c r="G50" s="27"/>
      <c r="H50" s="27"/>
      <c r="I50" s="27"/>
      <c r="J50" s="28"/>
    </row>
    <row r="51" spans="1:10" ht="12.75">
      <c r="A51" s="26"/>
      <c r="B51" s="27"/>
      <c r="C51" s="27"/>
      <c r="D51" s="27"/>
      <c r="E51" s="27"/>
      <c r="F51" s="40" t="s">
        <v>50</v>
      </c>
      <c r="G51" s="38"/>
      <c r="H51" s="27"/>
      <c r="I51" s="38"/>
      <c r="J51" s="28"/>
    </row>
    <row r="52" spans="1:10" ht="12.75">
      <c r="A52" s="29"/>
      <c r="B52" s="30"/>
      <c r="C52" s="30"/>
      <c r="D52" s="30"/>
      <c r="E52" s="30"/>
      <c r="F52" s="30"/>
      <c r="G52" s="30"/>
      <c r="H52" s="30"/>
      <c r="I52" s="30"/>
      <c r="J52" s="31"/>
    </row>
    <row r="53" ht="12.75"/>
    <row r="54" ht="12.75"/>
    <row r="55" ht="12.75"/>
    <row r="56" ht="12.75"/>
    <row r="57" ht="12.75"/>
    <row r="58" ht="12.75"/>
    <row r="59" ht="12.75"/>
    <row r="60" ht="12.75"/>
    <row r="61" ht="12.75"/>
    <row r="62" ht="12.75"/>
  </sheetData>
  <sheetProtection/>
  <printOptions gridLines="1"/>
  <pageMargins left="0.75" right="0.75" top="1" bottom="1" header="0.5" footer="0.5"/>
  <pageSetup horizontalDpi="300" verticalDpi="300" orientation="portrait" scale="94" r:id="rId2"/>
  <headerFooter alignWithMargins="0">
    <oddHeader>&amp;C&amp;"Arial,Bold"&amp;12Niosh Ergonomic Lift Evaluation&amp;R&amp;D</oddHeader>
    <oddFooter>&amp;CPage &amp;P</oddFooter>
  </headerFooter>
  <rowBreaks count="1" manualBreakCount="1">
    <brk id="38" max="255" man="1"/>
  </rowBreaks>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O55"/>
  <sheetViews>
    <sheetView showGridLines="0" tabSelected="1" zoomScaleSheetLayoutView="88" zoomScalePageLayoutView="0" workbookViewId="0" topLeftCell="A1">
      <selection activeCell="B5" sqref="B5"/>
    </sheetView>
  </sheetViews>
  <sheetFormatPr defaultColWidth="9.140625" defaultRowHeight="12.75"/>
  <cols>
    <col min="1" max="1" width="65.7109375" style="1" customWidth="1"/>
    <col min="2" max="2" width="12.57421875" style="1" customWidth="1"/>
    <col min="3" max="3" width="17.00390625" style="1" customWidth="1"/>
    <col min="4" max="4" width="37.28125" style="1" customWidth="1"/>
    <col min="5" max="5" width="34.57421875" style="1" customWidth="1"/>
    <col min="6" max="8" width="9.140625" style="1" hidden="1" customWidth="1"/>
    <col min="9" max="9" width="9.8515625" style="1" hidden="1" customWidth="1"/>
    <col min="10" max="17" width="9.140625" style="1" hidden="1" customWidth="1"/>
    <col min="18" max="16384" width="9.140625" style="1" customWidth="1"/>
  </cols>
  <sheetData>
    <row r="1" spans="1:4" ht="36" customHeight="1">
      <c r="A1" s="113" t="s">
        <v>52</v>
      </c>
      <c r="B1" s="113"/>
      <c r="C1" s="113"/>
      <c r="D1" s="18"/>
    </row>
    <row r="2" spans="1:4" ht="24.75" customHeight="1" hidden="1">
      <c r="A2" s="22"/>
      <c r="B2" s="22"/>
      <c r="C2" s="22"/>
      <c r="D2" s="22"/>
    </row>
    <row r="3" spans="1:4" ht="22.5" customHeight="1">
      <c r="A3" s="23" t="s">
        <v>53</v>
      </c>
      <c r="B3" s="123" t="s">
        <v>55</v>
      </c>
      <c r="C3" s="123" t="s">
        <v>56</v>
      </c>
      <c r="D3" s="124" t="s">
        <v>57</v>
      </c>
    </row>
    <row r="4" spans="1:4" ht="1.5" customHeight="1" thickBot="1">
      <c r="A4" s="24"/>
      <c r="B4" s="123"/>
      <c r="C4" s="123"/>
      <c r="D4" s="124"/>
    </row>
    <row r="5" spans="1:15" ht="21.75" customHeight="1" thickBot="1">
      <c r="A5" s="62" t="s">
        <v>59</v>
      </c>
      <c r="B5" s="72"/>
      <c r="C5" s="73" t="s">
        <v>36</v>
      </c>
      <c r="D5" s="74"/>
      <c r="F5" s="17"/>
      <c r="G5" s="17"/>
      <c r="H5" s="17"/>
      <c r="I5" s="114" t="s">
        <v>5</v>
      </c>
      <c r="J5" s="114"/>
      <c r="K5" s="114"/>
      <c r="L5" s="114"/>
      <c r="M5" s="114"/>
      <c r="N5" s="114"/>
      <c r="O5" s="114"/>
    </row>
    <row r="6" spans="1:15" ht="21.75" customHeight="1" thickBot="1">
      <c r="A6" s="63" t="s">
        <v>60</v>
      </c>
      <c r="B6" s="19"/>
      <c r="C6" s="64" t="s">
        <v>58</v>
      </c>
      <c r="D6" s="92" t="s">
        <v>28</v>
      </c>
      <c r="F6" s="17"/>
      <c r="G6" s="17"/>
      <c r="H6" s="17"/>
      <c r="J6" s="116" t="s">
        <v>0</v>
      </c>
      <c r="K6" s="117"/>
      <c r="L6" s="117"/>
      <c r="M6" s="117"/>
      <c r="N6" s="117"/>
      <c r="O6" s="118"/>
    </row>
    <row r="7" spans="1:15" ht="21.75" customHeight="1" thickBot="1">
      <c r="A7" s="63" t="s">
        <v>61</v>
      </c>
      <c r="B7" s="19"/>
      <c r="C7" s="64" t="s">
        <v>6</v>
      </c>
      <c r="D7" s="92" t="s">
        <v>19</v>
      </c>
      <c r="F7" s="17"/>
      <c r="G7" s="17"/>
      <c r="H7" s="17"/>
      <c r="I7" s="121" t="s">
        <v>7</v>
      </c>
      <c r="J7" s="111" t="s">
        <v>1</v>
      </c>
      <c r="K7" s="112"/>
      <c r="L7" s="107" t="s">
        <v>3</v>
      </c>
      <c r="M7" s="108"/>
      <c r="N7" s="119" t="s">
        <v>4</v>
      </c>
      <c r="O7" s="120"/>
    </row>
    <row r="8" spans="1:15" ht="21.75" customHeight="1">
      <c r="A8" s="63" t="s">
        <v>62</v>
      </c>
      <c r="B8" s="21"/>
      <c r="C8" s="64"/>
      <c r="D8" s="61"/>
      <c r="H8" s="17"/>
      <c r="I8" s="122"/>
      <c r="J8" s="69" t="s">
        <v>15</v>
      </c>
      <c r="K8" s="70" t="s">
        <v>16</v>
      </c>
      <c r="L8" s="69" t="s">
        <v>15</v>
      </c>
      <c r="M8" s="70" t="s">
        <v>16</v>
      </c>
      <c r="N8" s="69" t="s">
        <v>15</v>
      </c>
      <c r="O8" s="70" t="s">
        <v>16</v>
      </c>
    </row>
    <row r="9" spans="1:15" ht="22.5" customHeight="1">
      <c r="A9" s="102" t="s">
        <v>63</v>
      </c>
      <c r="B9" s="19"/>
      <c r="C9" s="64" t="s">
        <v>35</v>
      </c>
      <c r="D9" s="61"/>
      <c r="H9" s="17"/>
      <c r="I9" s="16">
        <v>0.2</v>
      </c>
      <c r="J9" s="71">
        <v>0.85</v>
      </c>
      <c r="K9" s="71">
        <v>0.85</v>
      </c>
      <c r="L9" s="71">
        <v>0.95</v>
      </c>
      <c r="M9" s="71">
        <v>0.95</v>
      </c>
      <c r="N9" s="71">
        <v>1</v>
      </c>
      <c r="O9" s="71">
        <v>1</v>
      </c>
    </row>
    <row r="10" spans="1:15" ht="21.75" customHeight="1">
      <c r="A10" s="63" t="s">
        <v>64</v>
      </c>
      <c r="B10" s="19"/>
      <c r="C10" s="64" t="s">
        <v>35</v>
      </c>
      <c r="D10" s="92" t="s">
        <v>31</v>
      </c>
      <c r="H10" s="17"/>
      <c r="I10" s="16">
        <v>0.5</v>
      </c>
      <c r="J10" s="71">
        <v>0.81</v>
      </c>
      <c r="K10" s="71">
        <v>0.81</v>
      </c>
      <c r="L10" s="71">
        <v>0.92</v>
      </c>
      <c r="M10" s="71">
        <v>0.92</v>
      </c>
      <c r="N10" s="71">
        <v>0.97</v>
      </c>
      <c r="O10" s="71">
        <v>0.97</v>
      </c>
    </row>
    <row r="11" spans="1:15" ht="21.75" customHeight="1">
      <c r="A11" s="63" t="s">
        <v>66</v>
      </c>
      <c r="B11" s="20"/>
      <c r="C11" s="65" t="s">
        <v>35</v>
      </c>
      <c r="D11" s="92" t="s">
        <v>32</v>
      </c>
      <c r="H11" s="17"/>
      <c r="I11" s="16">
        <v>1</v>
      </c>
      <c r="J11" s="71">
        <v>0.75</v>
      </c>
      <c r="K11" s="71">
        <v>0.75</v>
      </c>
      <c r="L11" s="71">
        <v>0.88</v>
      </c>
      <c r="M11" s="71">
        <v>0.88</v>
      </c>
      <c r="N11" s="71">
        <v>0.94</v>
      </c>
      <c r="O11" s="71">
        <v>0.94</v>
      </c>
    </row>
    <row r="12" spans="1:15" ht="21.75" customHeight="1">
      <c r="A12" s="63" t="s">
        <v>65</v>
      </c>
      <c r="B12" s="19"/>
      <c r="C12" s="64" t="s">
        <v>35</v>
      </c>
      <c r="D12" s="92" t="s">
        <v>33</v>
      </c>
      <c r="H12" s="17"/>
      <c r="I12" s="16">
        <v>2</v>
      </c>
      <c r="J12" s="71">
        <v>0.65</v>
      </c>
      <c r="K12" s="71">
        <v>0.65</v>
      </c>
      <c r="L12" s="71">
        <v>0.84</v>
      </c>
      <c r="M12" s="71">
        <v>0.84</v>
      </c>
      <c r="N12" s="71">
        <v>0.91</v>
      </c>
      <c r="O12" s="71">
        <v>0.91</v>
      </c>
    </row>
    <row r="13" spans="1:15" ht="21.75" customHeight="1">
      <c r="A13" s="63" t="s">
        <v>67</v>
      </c>
      <c r="B13" s="19"/>
      <c r="C13" s="64" t="s">
        <v>35</v>
      </c>
      <c r="D13" s="92" t="s">
        <v>34</v>
      </c>
      <c r="H13" s="17"/>
      <c r="I13" s="16">
        <v>3</v>
      </c>
      <c r="J13" s="71">
        <v>0.55</v>
      </c>
      <c r="K13" s="71">
        <v>0.55</v>
      </c>
      <c r="L13" s="71">
        <v>0.79</v>
      </c>
      <c r="M13" s="71">
        <v>0.79</v>
      </c>
      <c r="N13" s="71">
        <v>0.88</v>
      </c>
      <c r="O13" s="71">
        <v>0.88</v>
      </c>
    </row>
    <row r="14" spans="1:15" ht="21.75" customHeight="1">
      <c r="A14" s="63" t="s">
        <v>68</v>
      </c>
      <c r="B14" s="19"/>
      <c r="C14" s="64" t="s">
        <v>69</v>
      </c>
      <c r="D14" s="92" t="s">
        <v>18</v>
      </c>
      <c r="H14" s="8"/>
      <c r="I14" s="16">
        <v>4</v>
      </c>
      <c r="J14" s="71">
        <v>0.45</v>
      </c>
      <c r="K14" s="71">
        <v>0.45</v>
      </c>
      <c r="L14" s="71">
        <v>0.72</v>
      </c>
      <c r="M14" s="71">
        <v>0.72</v>
      </c>
      <c r="N14" s="71">
        <v>0.84</v>
      </c>
      <c r="O14" s="71">
        <v>0.84</v>
      </c>
    </row>
    <row r="15" spans="1:15" ht="21.75" customHeight="1" thickBot="1">
      <c r="A15" s="66" t="s">
        <v>83</v>
      </c>
      <c r="B15" s="67"/>
      <c r="C15" s="68"/>
      <c r="D15" s="92" t="s">
        <v>70</v>
      </c>
      <c r="F15" s="17"/>
      <c r="G15" s="17"/>
      <c r="H15" s="8"/>
      <c r="I15" s="16">
        <v>5</v>
      </c>
      <c r="J15" s="71">
        <v>0.35</v>
      </c>
      <c r="K15" s="71">
        <v>0.35</v>
      </c>
      <c r="L15" s="71">
        <v>0.6</v>
      </c>
      <c r="M15" s="71">
        <v>0.6</v>
      </c>
      <c r="N15" s="71">
        <v>0.8</v>
      </c>
      <c r="O15" s="71">
        <v>0.8</v>
      </c>
    </row>
    <row r="16" spans="1:15" ht="18">
      <c r="A16" s="42" t="s">
        <v>22</v>
      </c>
      <c r="B16" s="42">
        <f>IF(B12&gt;10,8+B9/2,(10+B9/2))</f>
        <v>10</v>
      </c>
      <c r="F16" s="17"/>
      <c r="G16" s="17"/>
      <c r="H16" s="8"/>
      <c r="I16" s="16">
        <v>6</v>
      </c>
      <c r="J16" s="71">
        <v>0.27</v>
      </c>
      <c r="K16" s="71">
        <v>0.27</v>
      </c>
      <c r="L16" s="71">
        <v>0.5</v>
      </c>
      <c r="M16" s="71">
        <v>0.5</v>
      </c>
      <c r="N16" s="71">
        <v>0.75</v>
      </c>
      <c r="O16" s="71">
        <v>0.75</v>
      </c>
    </row>
    <row r="17" spans="1:15" ht="18">
      <c r="A17" s="43" t="s">
        <v>17</v>
      </c>
      <c r="B17" s="44">
        <f>IF(AND(B12,B13=""),0,ABS(C17-B12))</f>
        <v>0</v>
      </c>
      <c r="C17" s="96">
        <f>IF(B13=0,10,B13)</f>
        <v>10</v>
      </c>
      <c r="F17" s="17"/>
      <c r="G17" s="17"/>
      <c r="H17" s="8"/>
      <c r="I17" s="16">
        <v>7</v>
      </c>
      <c r="J17" s="71">
        <v>0.22</v>
      </c>
      <c r="K17" s="71">
        <v>0.22</v>
      </c>
      <c r="L17" s="71">
        <v>0.42</v>
      </c>
      <c r="M17" s="71">
        <v>0.42</v>
      </c>
      <c r="N17" s="71">
        <v>0.7</v>
      </c>
      <c r="O17" s="71">
        <v>0.7</v>
      </c>
    </row>
    <row r="18" spans="1:15" ht="18.75" thickBot="1">
      <c r="A18" s="48" t="s">
        <v>23</v>
      </c>
      <c r="B18" s="48">
        <f>IF(B13&gt;B12,B12,B13)</f>
        <v>0</v>
      </c>
      <c r="H18" s="8"/>
      <c r="I18" s="16">
        <v>8</v>
      </c>
      <c r="J18" s="71">
        <v>0.18</v>
      </c>
      <c r="K18" s="71">
        <v>0.18</v>
      </c>
      <c r="L18" s="71">
        <v>0.35</v>
      </c>
      <c r="M18" s="71">
        <v>0.35</v>
      </c>
      <c r="N18" s="71">
        <v>0.6</v>
      </c>
      <c r="O18" s="71">
        <v>0.6</v>
      </c>
    </row>
    <row r="19" spans="1:15" ht="23.25">
      <c r="A19" s="49" t="s">
        <v>54</v>
      </c>
      <c r="B19" s="50"/>
      <c r="C19" s="51"/>
      <c r="D19" s="78"/>
      <c r="E19" s="8"/>
      <c r="F19" s="17"/>
      <c r="G19" s="17"/>
      <c r="H19" s="8"/>
      <c r="I19" s="16">
        <v>9</v>
      </c>
      <c r="J19" s="71">
        <v>0</v>
      </c>
      <c r="K19" s="71">
        <v>0.15</v>
      </c>
      <c r="L19" s="71">
        <v>0.3</v>
      </c>
      <c r="M19" s="71">
        <v>0.3</v>
      </c>
      <c r="N19" s="71">
        <v>0.52</v>
      </c>
      <c r="O19" s="71">
        <v>0.52</v>
      </c>
    </row>
    <row r="20" spans="1:15" ht="18" hidden="1">
      <c r="A20" s="52"/>
      <c r="B20" s="53"/>
      <c r="C20" s="54"/>
      <c r="D20" s="79"/>
      <c r="E20" s="8"/>
      <c r="F20" s="17"/>
      <c r="G20" s="17"/>
      <c r="H20" s="8"/>
      <c r="I20" s="16">
        <v>10</v>
      </c>
      <c r="J20" s="71">
        <v>0</v>
      </c>
      <c r="K20" s="71">
        <v>0.13</v>
      </c>
      <c r="L20" s="71">
        <v>0.26</v>
      </c>
      <c r="M20" s="71">
        <v>0.26</v>
      </c>
      <c r="N20" s="71">
        <v>0.45</v>
      </c>
      <c r="O20" s="71">
        <v>0.45</v>
      </c>
    </row>
    <row r="21" spans="1:15" ht="18.75" thickBot="1">
      <c r="A21" s="55" t="s">
        <v>71</v>
      </c>
      <c r="B21" s="45">
        <f>IF(B5="","",PRODUCT(B28:B34))</f>
      </c>
      <c r="C21" s="54"/>
      <c r="D21" s="79"/>
      <c r="E21" s="8"/>
      <c r="F21" s="17"/>
      <c r="G21" s="17"/>
      <c r="H21" s="8"/>
      <c r="I21" s="16">
        <v>11</v>
      </c>
      <c r="J21" s="71">
        <v>0</v>
      </c>
      <c r="K21" s="71">
        <v>0</v>
      </c>
      <c r="L21" s="71">
        <v>0</v>
      </c>
      <c r="M21" s="71">
        <v>0.23</v>
      </c>
      <c r="N21" s="71">
        <v>0.41</v>
      </c>
      <c r="O21" s="71">
        <v>0.41</v>
      </c>
    </row>
    <row r="22" spans="1:15" ht="18.75" thickBot="1">
      <c r="A22" s="55" t="s">
        <v>72</v>
      </c>
      <c r="B22" s="91">
        <f>IF(B5="","",B5/B21)</f>
      </c>
      <c r="C22" s="54"/>
      <c r="D22" s="79"/>
      <c r="E22" s="8"/>
      <c r="F22" s="8"/>
      <c r="G22" s="8"/>
      <c r="H22" s="8"/>
      <c r="I22" s="16">
        <v>12</v>
      </c>
      <c r="J22" s="71">
        <v>0</v>
      </c>
      <c r="K22" s="71">
        <v>0</v>
      </c>
      <c r="L22" s="71">
        <v>0</v>
      </c>
      <c r="M22" s="71">
        <v>0.21</v>
      </c>
      <c r="N22" s="71">
        <v>0.37</v>
      </c>
      <c r="O22" s="71">
        <v>0.37</v>
      </c>
    </row>
    <row r="23" spans="1:15" ht="18">
      <c r="A23" s="52"/>
      <c r="B23" s="94">
        <f>IF(B22="","",IF(B22&lt;1,"Lifting Task Conforms to NIOSH 1991 Guide","Lifting Task DOES NOT Conform to NIOSH 1991 Guide"))</f>
      </c>
      <c r="C23" s="54"/>
      <c r="D23" s="80"/>
      <c r="E23" s="8"/>
      <c r="F23" s="8"/>
      <c r="G23" s="8"/>
      <c r="H23" s="8"/>
      <c r="I23" s="16">
        <v>13</v>
      </c>
      <c r="J23" s="71">
        <v>0</v>
      </c>
      <c r="K23" s="71">
        <v>0</v>
      </c>
      <c r="L23" s="71">
        <v>0</v>
      </c>
      <c r="M23" s="71">
        <v>0</v>
      </c>
      <c r="N23" s="71">
        <v>0</v>
      </c>
      <c r="O23" s="71">
        <v>0.34</v>
      </c>
    </row>
    <row r="24" spans="1:15" ht="21" customHeight="1">
      <c r="A24" s="52"/>
      <c r="B24" s="94">
        <f>IF(B13&lt;B12,"This is a Lowering Task - results may not be valid","")</f>
      </c>
      <c r="C24" s="54"/>
      <c r="D24" s="80"/>
      <c r="E24" s="8"/>
      <c r="F24" s="8"/>
      <c r="G24" s="8"/>
      <c r="I24" s="16">
        <v>14</v>
      </c>
      <c r="J24" s="71">
        <v>0</v>
      </c>
      <c r="K24" s="71">
        <v>0</v>
      </c>
      <c r="L24" s="71">
        <v>0</v>
      </c>
      <c r="M24" s="71">
        <v>0</v>
      </c>
      <c r="N24" s="71">
        <v>0</v>
      </c>
      <c r="O24" s="71">
        <v>0.31</v>
      </c>
    </row>
    <row r="25" spans="1:15" ht="23.25" customHeight="1">
      <c r="A25" s="56" t="s">
        <v>73</v>
      </c>
      <c r="B25" s="10"/>
      <c r="C25" s="57"/>
      <c r="D25" s="81"/>
      <c r="F25" s="75"/>
      <c r="G25" s="75"/>
      <c r="I25" s="16">
        <v>15</v>
      </c>
      <c r="J25" s="71">
        <v>0</v>
      </c>
      <c r="K25" s="71">
        <v>0</v>
      </c>
      <c r="L25" s="71">
        <v>0</v>
      </c>
      <c r="M25" s="71">
        <v>0</v>
      </c>
      <c r="N25" s="71">
        <v>0</v>
      </c>
      <c r="O25" s="71">
        <v>0.28</v>
      </c>
    </row>
    <row r="26" spans="1:15" ht="18.75" customHeight="1">
      <c r="A26" s="125" t="s">
        <v>74</v>
      </c>
      <c r="B26" s="11" t="s">
        <v>75</v>
      </c>
      <c r="C26" s="87" t="s">
        <v>76</v>
      </c>
      <c r="D26" s="127" t="s">
        <v>85</v>
      </c>
      <c r="E26" s="127"/>
      <c r="F26" s="75"/>
      <c r="G26" s="75"/>
      <c r="I26" s="16" t="s">
        <v>2</v>
      </c>
      <c r="J26" s="71">
        <v>0</v>
      </c>
      <c r="K26" s="71">
        <v>0</v>
      </c>
      <c r="L26" s="71">
        <v>0</v>
      </c>
      <c r="M26" s="71">
        <v>0</v>
      </c>
      <c r="N26" s="71">
        <v>0</v>
      </c>
      <c r="O26" s="71">
        <v>0</v>
      </c>
    </row>
    <row r="27" spans="1:7" ht="21" customHeight="1">
      <c r="A27" s="126"/>
      <c r="B27" s="12"/>
      <c r="C27" s="87"/>
      <c r="D27" s="127"/>
      <c r="E27" s="127"/>
      <c r="F27" s="8"/>
      <c r="G27" s="8"/>
    </row>
    <row r="28" spans="1:7" ht="22.5" customHeight="1">
      <c r="A28" s="58" t="s">
        <v>77</v>
      </c>
      <c r="B28" s="46">
        <v>23</v>
      </c>
      <c r="C28" s="88"/>
      <c r="D28" s="82" t="e">
        <f>IF(C29=1,"Bring the load closer to the worker",IF(C30=1,"Reduce the initial point of lift",IF(C31=1,"Reduce the distance between the starting and end lift",IF(C32=1,"Reduce the angle of twisting",IF(C33=1,"Reduce the frequency and/or duration of lift",IF(C34=1,"Provide handles or cut out for the object",""))))))</f>
        <v>#DIV/0!</v>
      </c>
      <c r="E28" s="83"/>
      <c r="F28" s="8"/>
      <c r="G28" s="8"/>
    </row>
    <row r="29" spans="1:13" ht="21" customHeight="1" thickBot="1">
      <c r="A29" s="58" t="s">
        <v>78</v>
      </c>
      <c r="B29" s="47" t="e">
        <f>IF(B8="No",25/B16,25/B10)</f>
        <v>#DIV/0!</v>
      </c>
      <c r="C29" s="89" t="e">
        <f aca="true" t="shared" si="0" ref="C29:C34">RANK(B29,$B$29:$B$34,1)</f>
        <v>#DIV/0!</v>
      </c>
      <c r="D29" s="84" t="e">
        <f>IF(C29=2,"Bring the load closer to the worker",IF(C30=2,"Reduce the initial point of lift",IF(C31=2,"Reduce the distance between the starting and end lift",IF(C32=2,"Reduce the angle of twisting",IF(C33=2,"Reduce the frequency and/or duration of lift",IF(C34=2,"Provide handles or cut out for the object",""))))))</f>
        <v>#DIV/0!</v>
      </c>
      <c r="E29" s="83"/>
      <c r="F29" s="8"/>
      <c r="G29" s="8"/>
      <c r="I29" s="115" t="s">
        <v>14</v>
      </c>
      <c r="J29" s="115"/>
      <c r="K29" s="115"/>
      <c r="L29" s="115"/>
      <c r="M29" s="115"/>
    </row>
    <row r="30" spans="1:13" ht="26.25" customHeight="1">
      <c r="A30" s="58" t="s">
        <v>79</v>
      </c>
      <c r="B30" s="47">
        <f>1-((0.003*ABS(B18-30)))</f>
        <v>0.91</v>
      </c>
      <c r="C30" s="89" t="e">
        <f t="shared" si="0"/>
        <v>#DIV/0!</v>
      </c>
      <c r="D30" s="84" t="e">
        <f>IF(C29=3,"Bring the load closer to the worker",IF(C30=3,"Reduce the initial point of lift",IF(C31=3,"Reduce the distance between the starting and end lift",IF(C32=3,"Reduce the angle of twisting",IF(C33=3,"Reduce the frequency and/or duration of lift",IF(C34=3,"Provide handles or cut out for the object",""))))))</f>
        <v>#DIV/0!</v>
      </c>
      <c r="E30" s="83"/>
      <c r="F30" s="8"/>
      <c r="G30" s="8"/>
      <c r="I30" s="5" t="s">
        <v>8</v>
      </c>
      <c r="J30" s="109" t="s">
        <v>9</v>
      </c>
      <c r="K30" s="109"/>
      <c r="L30" s="109" t="s">
        <v>10</v>
      </c>
      <c r="M30" s="110"/>
    </row>
    <row r="31" spans="1:13" ht="21.75" customHeight="1">
      <c r="A31" s="58" t="s">
        <v>80</v>
      </c>
      <c r="B31" s="47" t="e">
        <f>0.82+(4.5/B17)</f>
        <v>#DIV/0!</v>
      </c>
      <c r="C31" s="89" t="e">
        <f t="shared" si="0"/>
        <v>#DIV/0!</v>
      </c>
      <c r="D31" s="84"/>
      <c r="E31" s="83"/>
      <c r="F31" s="8"/>
      <c r="G31" s="8"/>
      <c r="I31" s="14" t="s">
        <v>11</v>
      </c>
      <c r="J31" s="105">
        <v>1</v>
      </c>
      <c r="K31" s="105"/>
      <c r="L31" s="105">
        <v>1</v>
      </c>
      <c r="M31" s="106"/>
    </row>
    <row r="32" spans="1:13" ht="24" customHeight="1">
      <c r="A32" s="58" t="s">
        <v>81</v>
      </c>
      <c r="B32" s="47">
        <f>1-0.0032*B14</f>
        <v>1</v>
      </c>
      <c r="C32" s="89" t="e">
        <f t="shared" si="0"/>
        <v>#DIV/0!</v>
      </c>
      <c r="D32" s="82"/>
      <c r="E32" s="85"/>
      <c r="I32" s="14" t="s">
        <v>12</v>
      </c>
      <c r="J32" s="105">
        <v>0.95</v>
      </c>
      <c r="K32" s="105"/>
      <c r="L32" s="105">
        <v>1</v>
      </c>
      <c r="M32" s="106"/>
    </row>
    <row r="33" spans="1:13" ht="25.5" customHeight="1" thickBot="1">
      <c r="A33" s="58" t="s">
        <v>82</v>
      </c>
      <c r="B33" s="47"/>
      <c r="C33" s="89" t="e">
        <f t="shared" si="0"/>
        <v>#DIV/0!</v>
      </c>
      <c r="D33" s="82"/>
      <c r="E33" s="85"/>
      <c r="H33" s="6"/>
      <c r="I33" s="15" t="s">
        <v>13</v>
      </c>
      <c r="J33" s="103">
        <v>0.9</v>
      </c>
      <c r="K33" s="103"/>
      <c r="L33" s="103">
        <v>0.9</v>
      </c>
      <c r="M33" s="104"/>
    </row>
    <row r="34" spans="1:8" ht="18.75" thickBot="1">
      <c r="A34" s="59" t="s">
        <v>84</v>
      </c>
      <c r="B34" s="60"/>
      <c r="C34" s="90" t="e">
        <f t="shared" si="0"/>
        <v>#DIV/0!</v>
      </c>
      <c r="D34" s="76"/>
      <c r="H34" s="6"/>
    </row>
    <row r="35" spans="1:9" ht="15">
      <c r="A35" s="77"/>
      <c r="B35" s="77"/>
      <c r="C35" s="77"/>
      <c r="D35" s="77"/>
      <c r="H35" s="6"/>
      <c r="I35" s="41" t="s">
        <v>20</v>
      </c>
    </row>
    <row r="36" spans="1:9" ht="19.5">
      <c r="A36" s="77" t="s">
        <v>86</v>
      </c>
      <c r="B36" s="86" t="str">
        <f>IF(B33=""," ",IF(B33=0," Multiplier de Frecuencia es CERO ya que la frequencia es muy alta para la duracion y para Vo",""))</f>
        <v> </v>
      </c>
      <c r="C36" s="77"/>
      <c r="H36" s="7"/>
      <c r="I36" s="41" t="s">
        <v>21</v>
      </c>
    </row>
    <row r="37" spans="1:5" ht="15" customHeight="1" thickBot="1">
      <c r="A37" s="97" t="s">
        <v>29</v>
      </c>
      <c r="B37" s="77"/>
      <c r="C37" s="77"/>
      <c r="E37" s="6"/>
    </row>
    <row r="38" spans="1:9" ht="17.25" customHeight="1">
      <c r="A38" s="97" t="s">
        <v>87</v>
      </c>
      <c r="E38" s="6"/>
      <c r="I38" s="2">
        <v>0.2</v>
      </c>
    </row>
    <row r="39" spans="1:9" ht="17.25" customHeight="1">
      <c r="A39" s="97"/>
      <c r="E39" s="6"/>
      <c r="I39" s="101">
        <v>0.5</v>
      </c>
    </row>
    <row r="40" spans="1:9" ht="14.25" customHeight="1">
      <c r="A40" s="1" t="s">
        <v>40</v>
      </c>
      <c r="C40" s="13"/>
      <c r="D40" s="13"/>
      <c r="E40" s="6"/>
      <c r="I40" s="3">
        <v>1</v>
      </c>
    </row>
    <row r="41" spans="1:9" ht="17.25" customHeight="1">
      <c r="A41" s="100" t="s">
        <v>37</v>
      </c>
      <c r="B41" s="9"/>
      <c r="C41" s="13"/>
      <c r="D41" s="13"/>
      <c r="E41" s="7"/>
      <c r="I41" s="3">
        <v>2</v>
      </c>
    </row>
    <row r="42" spans="1:9" ht="13.5" customHeight="1">
      <c r="A42" s="100" t="s">
        <v>38</v>
      </c>
      <c r="B42" s="9"/>
      <c r="C42" s="13"/>
      <c r="D42" s="13"/>
      <c r="F42" s="6"/>
      <c r="G42" s="6"/>
      <c r="I42" s="3">
        <v>3</v>
      </c>
    </row>
    <row r="43" spans="1:9" ht="11.25" customHeight="1">
      <c r="A43" s="100" t="s">
        <v>39</v>
      </c>
      <c r="C43" s="13"/>
      <c r="D43" s="13"/>
      <c r="F43" s="6"/>
      <c r="G43" s="6"/>
      <c r="I43" s="3">
        <v>4</v>
      </c>
    </row>
    <row r="44" spans="3:9" ht="18">
      <c r="C44" s="13"/>
      <c r="D44" s="13"/>
      <c r="F44" s="6"/>
      <c r="G44" s="6"/>
      <c r="I44" s="3">
        <v>5</v>
      </c>
    </row>
    <row r="45" spans="6:9" ht="12.75">
      <c r="F45" s="7"/>
      <c r="G45" s="7"/>
      <c r="I45" s="3">
        <v>6</v>
      </c>
    </row>
    <row r="46" ht="12.75">
      <c r="I46" s="3">
        <v>7</v>
      </c>
    </row>
    <row r="47" ht="12.75">
      <c r="I47" s="3">
        <v>8</v>
      </c>
    </row>
    <row r="48" ht="12.75">
      <c r="I48" s="3">
        <v>9</v>
      </c>
    </row>
    <row r="49" spans="1:9" ht="12.75">
      <c r="A49" s="1">
        <f>B8</f>
        <v>0</v>
      </c>
      <c r="I49" s="3">
        <v>10</v>
      </c>
    </row>
    <row r="50" spans="1:9" ht="12.75">
      <c r="A50" s="1">
        <f>B8</f>
        <v>0</v>
      </c>
      <c r="I50" s="3">
        <v>11</v>
      </c>
    </row>
    <row r="51" ht="12.75">
      <c r="I51" s="3">
        <v>12</v>
      </c>
    </row>
    <row r="52" ht="12.75">
      <c r="I52" s="3">
        <v>13</v>
      </c>
    </row>
    <row r="53" ht="12.75">
      <c r="I53" s="3">
        <v>14</v>
      </c>
    </row>
    <row r="54" ht="12.75">
      <c r="I54" s="3">
        <v>15</v>
      </c>
    </row>
    <row r="55" ht="13.5" thickBot="1">
      <c r="I55" s="4" t="s">
        <v>2</v>
      </c>
    </row>
  </sheetData>
  <sheetProtection password="8076" sheet="1" objects="1" scenarios="1" selectLockedCells="1"/>
  <mergeCells count="21">
    <mergeCell ref="A1:C1"/>
    <mergeCell ref="I5:O5"/>
    <mergeCell ref="I29:M29"/>
    <mergeCell ref="J6:O6"/>
    <mergeCell ref="N7:O7"/>
    <mergeCell ref="I7:I8"/>
    <mergeCell ref="B3:B4"/>
    <mergeCell ref="C3:C4"/>
    <mergeCell ref="D3:D4"/>
    <mergeCell ref="A26:A27"/>
    <mergeCell ref="D26:E27"/>
    <mergeCell ref="L33:M33"/>
    <mergeCell ref="J32:K32"/>
    <mergeCell ref="J33:K33"/>
    <mergeCell ref="L32:M32"/>
    <mergeCell ref="L7:M7"/>
    <mergeCell ref="J30:K30"/>
    <mergeCell ref="L31:M31"/>
    <mergeCell ref="L30:M30"/>
    <mergeCell ref="J7:K7"/>
    <mergeCell ref="J31:K31"/>
  </mergeCells>
  <conditionalFormatting sqref="B33">
    <cfRule type="cellIs" priority="1" dxfId="4" operator="equal" stopIfTrue="1">
      <formula>0</formula>
    </cfRule>
  </conditionalFormatting>
  <conditionalFormatting sqref="B22">
    <cfRule type="cellIs" priority="2" dxfId="17" operator="greaterThan" stopIfTrue="1">
      <formula>3</formula>
    </cfRule>
    <cfRule type="cellIs" priority="3" dxfId="14" operator="equal" stopIfTrue="1">
      <formula>""""""</formula>
    </cfRule>
  </conditionalFormatting>
  <conditionalFormatting sqref="B13:B19 C3:D19 B3:B7 A3 A5:A19">
    <cfRule type="expression" priority="4" dxfId="0" stopIfTrue="1">
      <formula>"B8 = Yes"</formula>
    </cfRule>
  </conditionalFormatting>
  <conditionalFormatting sqref="B8:B9">
    <cfRule type="expression" priority="5" dxfId="0" stopIfTrue="1">
      <formula>$B$8="Yes"</formula>
    </cfRule>
  </conditionalFormatting>
  <conditionalFormatting sqref="B10:B11">
    <cfRule type="expression" priority="6" dxfId="0" stopIfTrue="1">
      <formula>$B$8="NO"</formula>
    </cfRule>
    <cfRule type="cellIs" priority="7" dxfId="1" operator="equal" stopIfTrue="1">
      <formula>$B$8="NO"</formula>
    </cfRule>
  </conditionalFormatting>
  <conditionalFormatting sqref="B12">
    <cfRule type="expression" priority="8" dxfId="0" stopIfTrue="1">
      <formula>B12="NO"</formula>
    </cfRule>
  </conditionalFormatting>
  <conditionalFormatting sqref="A50">
    <cfRule type="cellIs" priority="9" dxfId="0" operator="equal" stopIfTrue="1">
      <formula>A50="NO"</formula>
    </cfRule>
  </conditionalFormatting>
  <conditionalFormatting sqref="A49">
    <cfRule type="cellIs" priority="10" dxfId="0" operator="equal" stopIfTrue="1">
      <formula>A47="NO"</formula>
    </cfRule>
  </conditionalFormatting>
  <conditionalFormatting sqref="A4">
    <cfRule type="cellIs" priority="11" dxfId="0" operator="equal" stopIfTrue="1">
      <formula>"""Yes"""</formula>
    </cfRule>
  </conditionalFormatting>
  <dataValidations count="7">
    <dataValidation type="whole" showInputMessage="1" showErrorMessage="1" errorTitle="Limit for values" error="Value should range between 0 and 135 degrees" sqref="B14">
      <formula1>0</formula1>
      <formula2>135</formula2>
    </dataValidation>
    <dataValidation type="decimal" allowBlank="1" showInputMessage="1" showErrorMessage="1" error="Value should be between 25 and 63" sqref="B10:B11">
      <formula1>25</formula1>
      <formula2>63</formula2>
    </dataValidation>
    <dataValidation type="decimal" allowBlank="1" showInputMessage="1" showErrorMessage="1" error="Value should be between 0 and 175" sqref="B12:B13">
      <formula1>0</formula1>
      <formula2>175</formula2>
    </dataValidation>
    <dataValidation type="list" allowBlank="1" showInputMessage="1" showErrorMessage="1" sqref="B15">
      <formula1>$I$31:$I$33</formula1>
    </dataValidation>
    <dataValidation type="decimal" allowBlank="1" showInputMessage="1" showErrorMessage="1" error="Value should be between 0 and 8 " sqref="B7">
      <formula1>0</formula1>
      <formula2>8</formula2>
    </dataValidation>
    <dataValidation type="list" allowBlank="1" showInputMessage="1" showErrorMessage="1" sqref="B6">
      <formula1>$I$38:$I$55</formula1>
    </dataValidation>
    <dataValidation type="list" allowBlank="1" showInputMessage="1" showErrorMessage="1" sqref="B8">
      <formula1>$I$35:$I$36</formula1>
    </dataValidation>
  </dataValidations>
  <printOptions/>
  <pageMargins left="0.33" right="0.2" top="0.26" bottom="0.12" header="0.28" footer="0.14"/>
  <pageSetup fitToHeight="1" fitToWidth="1" horizontalDpi="300" verticalDpi="300" orientation="landscape" scale="72"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O53"/>
  <sheetViews>
    <sheetView showGridLines="0" zoomScaleSheetLayoutView="88" zoomScalePageLayoutView="0" workbookViewId="0" topLeftCell="A1">
      <selection activeCell="E16" sqref="E16"/>
    </sheetView>
  </sheetViews>
  <sheetFormatPr defaultColWidth="9.140625" defaultRowHeight="12.75"/>
  <cols>
    <col min="1" max="1" width="65.7109375" style="1" customWidth="1"/>
    <col min="2" max="2" width="12.57421875" style="1" customWidth="1"/>
    <col min="3" max="3" width="17.00390625" style="1" customWidth="1"/>
    <col min="4" max="4" width="37.28125" style="1" customWidth="1"/>
    <col min="5" max="5" width="34.57421875" style="1" customWidth="1"/>
    <col min="6" max="8" width="0" style="1" hidden="1" customWidth="1"/>
    <col min="9" max="9" width="9.8515625" style="1" hidden="1" customWidth="1"/>
    <col min="10" max="17" width="0" style="1" hidden="1" customWidth="1"/>
    <col min="18" max="16384" width="9.140625" style="1" customWidth="1"/>
  </cols>
  <sheetData>
    <row r="1" spans="1:4" ht="36" customHeight="1">
      <c r="A1" s="113" t="s">
        <v>52</v>
      </c>
      <c r="B1" s="113"/>
      <c r="C1" s="113"/>
      <c r="D1" s="18"/>
    </row>
    <row r="2" spans="1:4" ht="0.75" customHeight="1">
      <c r="A2" s="22"/>
      <c r="B2" s="22"/>
      <c r="C2" s="22"/>
      <c r="D2" s="22"/>
    </row>
    <row r="3" spans="1:4" ht="22.5" customHeight="1">
      <c r="A3" s="23" t="s">
        <v>53</v>
      </c>
      <c r="B3" s="123" t="s">
        <v>55</v>
      </c>
      <c r="C3" s="123" t="s">
        <v>56</v>
      </c>
      <c r="D3" s="124" t="s">
        <v>57</v>
      </c>
    </row>
    <row r="4" spans="1:4" ht="1.5" customHeight="1" thickBot="1">
      <c r="A4" s="24" t="s">
        <v>88</v>
      </c>
      <c r="B4" s="123"/>
      <c r="C4" s="123"/>
      <c r="D4" s="124"/>
    </row>
    <row r="5" spans="1:15" ht="21.75" customHeight="1" thickBot="1">
      <c r="A5" s="62" t="s">
        <v>59</v>
      </c>
      <c r="B5" s="72"/>
      <c r="C5" s="73" t="s">
        <v>89</v>
      </c>
      <c r="D5" s="74"/>
      <c r="F5" s="17"/>
      <c r="G5" s="17"/>
      <c r="H5" s="17"/>
      <c r="I5" s="114" t="s">
        <v>5</v>
      </c>
      <c r="J5" s="114"/>
      <c r="K5" s="114"/>
      <c r="L5" s="114"/>
      <c r="M5" s="114"/>
      <c r="N5" s="114"/>
      <c r="O5" s="114"/>
    </row>
    <row r="6" spans="1:15" ht="21.75" customHeight="1" thickBot="1">
      <c r="A6" s="63" t="s">
        <v>60</v>
      </c>
      <c r="B6" s="19"/>
      <c r="C6" s="64" t="s">
        <v>58</v>
      </c>
      <c r="D6" s="92" t="s">
        <v>70</v>
      </c>
      <c r="E6" s="99"/>
      <c r="F6" s="17"/>
      <c r="G6" s="17"/>
      <c r="H6" s="17"/>
      <c r="J6" s="116" t="s">
        <v>0</v>
      </c>
      <c r="K6" s="117"/>
      <c r="L6" s="117"/>
      <c r="M6" s="117"/>
      <c r="N6" s="117"/>
      <c r="O6" s="118"/>
    </row>
    <row r="7" spans="1:15" ht="21.75" customHeight="1" thickBot="1">
      <c r="A7" s="63" t="s">
        <v>61</v>
      </c>
      <c r="B7" s="19"/>
      <c r="C7" s="64" t="s">
        <v>6</v>
      </c>
      <c r="D7" s="92" t="s">
        <v>19</v>
      </c>
      <c r="F7" s="17"/>
      <c r="G7" s="17"/>
      <c r="H7" s="17"/>
      <c r="I7" s="121" t="s">
        <v>7</v>
      </c>
      <c r="J7" s="111" t="s">
        <v>1</v>
      </c>
      <c r="K7" s="112"/>
      <c r="L7" s="107" t="s">
        <v>3</v>
      </c>
      <c r="M7" s="108"/>
      <c r="N7" s="119" t="s">
        <v>4</v>
      </c>
      <c r="O7" s="120"/>
    </row>
    <row r="8" spans="1:15" ht="21.75" customHeight="1">
      <c r="A8" s="63" t="s">
        <v>62</v>
      </c>
      <c r="B8" s="21"/>
      <c r="C8" s="64"/>
      <c r="D8" s="61"/>
      <c r="H8" s="17"/>
      <c r="I8" s="122"/>
      <c r="J8" s="69" t="s">
        <v>15</v>
      </c>
      <c r="K8" s="70" t="s">
        <v>16</v>
      </c>
      <c r="L8" s="69" t="s">
        <v>15</v>
      </c>
      <c r="M8" s="70" t="s">
        <v>16</v>
      </c>
      <c r="N8" s="69" t="s">
        <v>15</v>
      </c>
      <c r="O8" s="70" t="s">
        <v>16</v>
      </c>
    </row>
    <row r="9" spans="1:15" ht="21.75" customHeight="1">
      <c r="A9" s="102" t="s">
        <v>63</v>
      </c>
      <c r="B9" s="19"/>
      <c r="C9" s="64" t="s">
        <v>90</v>
      </c>
      <c r="D9" s="61"/>
      <c r="H9" s="17"/>
      <c r="I9" s="16">
        <v>0.2</v>
      </c>
      <c r="J9" s="71">
        <v>0.85</v>
      </c>
      <c r="K9" s="71">
        <v>0.85</v>
      </c>
      <c r="L9" s="71">
        <v>0.95</v>
      </c>
      <c r="M9" s="71">
        <v>0.95</v>
      </c>
      <c r="N9" s="71">
        <v>1</v>
      </c>
      <c r="O9" s="71">
        <v>1</v>
      </c>
    </row>
    <row r="10" spans="1:15" ht="21.75" customHeight="1">
      <c r="A10" s="63" t="s">
        <v>64</v>
      </c>
      <c r="B10" s="19"/>
      <c r="C10" s="64" t="s">
        <v>90</v>
      </c>
      <c r="D10" s="92" t="s">
        <v>25</v>
      </c>
      <c r="H10" s="17"/>
      <c r="I10" s="16">
        <v>0.5</v>
      </c>
      <c r="J10" s="71">
        <v>0.81</v>
      </c>
      <c r="K10" s="71">
        <v>0.81</v>
      </c>
      <c r="L10" s="71">
        <v>0.92</v>
      </c>
      <c r="M10" s="71">
        <v>0.92</v>
      </c>
      <c r="N10" s="71">
        <v>0.97</v>
      </c>
      <c r="O10" s="71">
        <v>0.97</v>
      </c>
    </row>
    <row r="11" spans="1:15" ht="21.75" customHeight="1">
      <c r="A11" s="63" t="s">
        <v>66</v>
      </c>
      <c r="B11" s="20"/>
      <c r="C11" s="64" t="s">
        <v>90</v>
      </c>
      <c r="D11" s="92" t="s">
        <v>24</v>
      </c>
      <c r="H11" s="17"/>
      <c r="I11" s="16">
        <v>1</v>
      </c>
      <c r="J11" s="71">
        <v>0.75</v>
      </c>
      <c r="K11" s="71">
        <v>0.75</v>
      </c>
      <c r="L11" s="71">
        <v>0.88</v>
      </c>
      <c r="M11" s="71">
        <v>0.88</v>
      </c>
      <c r="N11" s="71">
        <v>0.94</v>
      </c>
      <c r="O11" s="71">
        <v>0.94</v>
      </c>
    </row>
    <row r="12" spans="1:15" ht="21.75" customHeight="1">
      <c r="A12" s="63" t="s">
        <v>65</v>
      </c>
      <c r="B12" s="19"/>
      <c r="C12" s="64" t="s">
        <v>90</v>
      </c>
      <c r="D12" s="92" t="s">
        <v>26</v>
      </c>
      <c r="H12" s="17"/>
      <c r="I12" s="16">
        <v>2</v>
      </c>
      <c r="J12" s="71">
        <v>0.65</v>
      </c>
      <c r="K12" s="71">
        <v>0.65</v>
      </c>
      <c r="L12" s="71">
        <v>0.84</v>
      </c>
      <c r="M12" s="71">
        <v>0.84</v>
      </c>
      <c r="N12" s="71">
        <v>0.91</v>
      </c>
      <c r="O12" s="71">
        <v>0.91</v>
      </c>
    </row>
    <row r="13" spans="1:15" ht="21.75" customHeight="1">
      <c r="A13" s="63" t="s">
        <v>67</v>
      </c>
      <c r="B13" s="19"/>
      <c r="C13" s="64" t="s">
        <v>90</v>
      </c>
      <c r="D13" s="92" t="s">
        <v>27</v>
      </c>
      <c r="H13" s="17"/>
      <c r="I13" s="16">
        <v>3</v>
      </c>
      <c r="J13" s="71">
        <v>0.55</v>
      </c>
      <c r="K13" s="71">
        <v>0.55</v>
      </c>
      <c r="L13" s="71">
        <v>0.79</v>
      </c>
      <c r="M13" s="71">
        <v>0.79</v>
      </c>
      <c r="N13" s="71">
        <v>0.88</v>
      </c>
      <c r="O13" s="71">
        <v>0.88</v>
      </c>
    </row>
    <row r="14" spans="1:15" ht="21.75" customHeight="1">
      <c r="A14" s="63" t="s">
        <v>68</v>
      </c>
      <c r="B14" s="19"/>
      <c r="C14" s="64" t="s">
        <v>69</v>
      </c>
      <c r="D14" s="92" t="s">
        <v>18</v>
      </c>
      <c r="H14" s="8"/>
      <c r="I14" s="16">
        <v>4</v>
      </c>
      <c r="J14" s="71">
        <v>0.45</v>
      </c>
      <c r="K14" s="71">
        <v>0.45</v>
      </c>
      <c r="L14" s="71">
        <v>0.72</v>
      </c>
      <c r="M14" s="71">
        <v>0.72</v>
      </c>
      <c r="N14" s="71">
        <v>0.84</v>
      </c>
      <c r="O14" s="71">
        <v>0.84</v>
      </c>
    </row>
    <row r="15" spans="1:15" ht="21.75" customHeight="1" thickBot="1">
      <c r="A15" s="66" t="s">
        <v>83</v>
      </c>
      <c r="B15" s="67"/>
      <c r="C15" s="68"/>
      <c r="D15" s="92" t="s">
        <v>70</v>
      </c>
      <c r="F15" s="17"/>
      <c r="G15" s="17"/>
      <c r="H15" s="8"/>
      <c r="I15" s="16">
        <v>5</v>
      </c>
      <c r="J15" s="71">
        <v>0.35</v>
      </c>
      <c r="K15" s="71">
        <v>0.35</v>
      </c>
      <c r="L15" s="71">
        <v>0.6</v>
      </c>
      <c r="M15" s="71">
        <v>0.6</v>
      </c>
      <c r="N15" s="71">
        <v>0.8</v>
      </c>
      <c r="O15" s="71">
        <v>0.8</v>
      </c>
    </row>
    <row r="16" spans="1:15" ht="18">
      <c r="A16" s="42" t="s">
        <v>22</v>
      </c>
      <c r="B16" s="42">
        <f>IF(B12&gt;10,8+B9/2,(10+B9/2))</f>
        <v>10</v>
      </c>
      <c r="F16" s="17"/>
      <c r="G16" s="17"/>
      <c r="H16" s="8"/>
      <c r="I16" s="16">
        <v>6</v>
      </c>
      <c r="J16" s="71">
        <v>0.27</v>
      </c>
      <c r="K16" s="71">
        <v>0.27</v>
      </c>
      <c r="L16" s="71">
        <v>0.5</v>
      </c>
      <c r="M16" s="71">
        <v>0.5</v>
      </c>
      <c r="N16" s="71">
        <v>0.75</v>
      </c>
      <c r="O16" s="71">
        <v>0.75</v>
      </c>
    </row>
    <row r="17" spans="1:15" ht="18">
      <c r="A17" s="43" t="s">
        <v>17</v>
      </c>
      <c r="B17" s="44">
        <f>ABS(C17-B12)</f>
        <v>10</v>
      </c>
      <c r="C17" s="96">
        <f>IF(B13=0,10,B13)</f>
        <v>10</v>
      </c>
      <c r="E17" s="98"/>
      <c r="F17" s="17"/>
      <c r="G17" s="17"/>
      <c r="H17" s="8"/>
      <c r="I17" s="16">
        <v>7</v>
      </c>
      <c r="J17" s="71">
        <v>0.22</v>
      </c>
      <c r="K17" s="71">
        <v>0.22</v>
      </c>
      <c r="L17" s="71">
        <v>0.42</v>
      </c>
      <c r="M17" s="71">
        <v>0.42</v>
      </c>
      <c r="N17" s="71">
        <v>0.7</v>
      </c>
      <c r="O17" s="71">
        <v>0.7</v>
      </c>
    </row>
    <row r="18" spans="1:15" ht="18.75" thickBot="1">
      <c r="A18" s="48" t="s">
        <v>23</v>
      </c>
      <c r="B18" s="48">
        <f>IF(B13&gt;B12,B12,B13)</f>
        <v>0</v>
      </c>
      <c r="H18" s="8"/>
      <c r="I18" s="16">
        <v>8</v>
      </c>
      <c r="J18" s="71">
        <v>0.18</v>
      </c>
      <c r="K18" s="71">
        <v>0.18</v>
      </c>
      <c r="L18" s="71">
        <v>0.35</v>
      </c>
      <c r="M18" s="71">
        <v>0.35</v>
      </c>
      <c r="N18" s="71">
        <v>0.6</v>
      </c>
      <c r="O18" s="71">
        <v>0.6</v>
      </c>
    </row>
    <row r="19" spans="1:15" ht="36" customHeight="1">
      <c r="A19" s="49" t="s">
        <v>54</v>
      </c>
      <c r="B19" s="50"/>
      <c r="C19" s="51"/>
      <c r="D19" s="78"/>
      <c r="E19" s="8"/>
      <c r="F19" s="17"/>
      <c r="G19" s="17"/>
      <c r="H19" s="8"/>
      <c r="I19" s="16">
        <v>9</v>
      </c>
      <c r="J19" s="71">
        <v>0</v>
      </c>
      <c r="K19" s="71">
        <v>0.15</v>
      </c>
      <c r="L19" s="71">
        <v>0.3</v>
      </c>
      <c r="M19" s="71">
        <v>0.3</v>
      </c>
      <c r="N19" s="71">
        <v>0.52</v>
      </c>
      <c r="O19" s="71">
        <v>0.52</v>
      </c>
    </row>
    <row r="20" spans="1:15" ht="6.75" customHeight="1">
      <c r="A20" s="52"/>
      <c r="B20" s="53"/>
      <c r="C20" s="54"/>
      <c r="D20" s="79"/>
      <c r="E20" s="8"/>
      <c r="F20" s="17"/>
      <c r="G20" s="17"/>
      <c r="H20" s="8"/>
      <c r="I20" s="16">
        <v>10</v>
      </c>
      <c r="J20" s="71">
        <v>0</v>
      </c>
      <c r="K20" s="71">
        <v>0.13</v>
      </c>
      <c r="L20" s="71">
        <v>0.26</v>
      </c>
      <c r="M20" s="71">
        <v>0.26</v>
      </c>
      <c r="N20" s="71">
        <v>0.45</v>
      </c>
      <c r="O20" s="71">
        <v>0.45</v>
      </c>
    </row>
    <row r="21" spans="1:15" ht="18.75" thickBot="1">
      <c r="A21" s="55" t="s">
        <v>71</v>
      </c>
      <c r="B21" s="45">
        <f>IF(B5="","",PRODUCT(B28:B34))</f>
      </c>
      <c r="C21" s="54"/>
      <c r="D21" s="79"/>
      <c r="E21" s="8"/>
      <c r="F21" s="17"/>
      <c r="G21" s="17"/>
      <c r="H21" s="8"/>
      <c r="I21" s="16">
        <v>11</v>
      </c>
      <c r="J21" s="71">
        <v>0</v>
      </c>
      <c r="K21" s="71">
        <v>0</v>
      </c>
      <c r="L21" s="71">
        <v>0</v>
      </c>
      <c r="M21" s="71">
        <v>0.23</v>
      </c>
      <c r="N21" s="71">
        <v>0.41</v>
      </c>
      <c r="O21" s="71">
        <v>0.41</v>
      </c>
    </row>
    <row r="22" spans="1:15" ht="18.75" thickBot="1">
      <c r="A22" s="55" t="s">
        <v>72</v>
      </c>
      <c r="B22" s="91">
        <f>IF(B5="","",B5/B21)</f>
      </c>
      <c r="C22" s="54"/>
      <c r="D22" s="79"/>
      <c r="E22" s="8"/>
      <c r="F22" s="8"/>
      <c r="G22" s="8"/>
      <c r="H22" s="8"/>
      <c r="I22" s="16">
        <v>12</v>
      </c>
      <c r="J22" s="71">
        <v>0</v>
      </c>
      <c r="K22" s="71">
        <v>0</v>
      </c>
      <c r="L22" s="71">
        <v>0</v>
      </c>
      <c r="M22" s="71">
        <v>0.21</v>
      </c>
      <c r="N22" s="71">
        <v>0.37</v>
      </c>
      <c r="O22" s="71">
        <v>0.37</v>
      </c>
    </row>
    <row r="23" spans="1:15" ht="18">
      <c r="A23" s="52"/>
      <c r="B23" s="94">
        <f>IF(B22="","",IF(B22&lt;1,"Tarea de Levantamiento Conforme con la Guia NIOSH 1991","Tarea de Levantamiento NO Conforme con la Guia NIOSH 1991"))</f>
      </c>
      <c r="C23" s="54"/>
      <c r="D23" s="80"/>
      <c r="E23" s="8"/>
      <c r="F23" s="8"/>
      <c r="G23" s="8"/>
      <c r="H23" s="8"/>
      <c r="I23" s="16">
        <v>13</v>
      </c>
      <c r="J23" s="71">
        <v>0</v>
      </c>
      <c r="K23" s="71">
        <v>0</v>
      </c>
      <c r="L23" s="71">
        <v>0</v>
      </c>
      <c r="M23" s="71">
        <v>0</v>
      </c>
      <c r="N23" s="71">
        <v>0</v>
      </c>
      <c r="O23" s="71">
        <v>0.34</v>
      </c>
    </row>
    <row r="24" spans="1:15" ht="21" customHeight="1">
      <c r="A24" s="52"/>
      <c r="B24" s="94">
        <f>IF(B13&lt;B12,"This is a Lowering Task - results may not be valid","")</f>
      </c>
      <c r="C24" s="54"/>
      <c r="D24" s="80"/>
      <c r="E24" s="8"/>
      <c r="F24" s="8"/>
      <c r="G24" s="8"/>
      <c r="I24" s="16">
        <v>14</v>
      </c>
      <c r="J24" s="71">
        <v>0</v>
      </c>
      <c r="K24" s="71">
        <v>0</v>
      </c>
      <c r="L24" s="71">
        <v>0</v>
      </c>
      <c r="M24" s="71">
        <v>0</v>
      </c>
      <c r="N24" s="71">
        <v>0</v>
      </c>
      <c r="O24" s="71">
        <v>0.31</v>
      </c>
    </row>
    <row r="25" spans="1:15" ht="23.25" customHeight="1">
      <c r="A25" s="56" t="s">
        <v>73</v>
      </c>
      <c r="B25" s="10"/>
      <c r="C25" s="57"/>
      <c r="D25" s="81"/>
      <c r="F25" s="75"/>
      <c r="G25" s="75"/>
      <c r="I25" s="16">
        <v>15</v>
      </c>
      <c r="J25" s="71">
        <v>0</v>
      </c>
      <c r="K25" s="71">
        <v>0</v>
      </c>
      <c r="L25" s="71">
        <v>0</v>
      </c>
      <c r="M25" s="71">
        <v>0</v>
      </c>
      <c r="N25" s="71">
        <v>0</v>
      </c>
      <c r="O25" s="71">
        <v>0.28</v>
      </c>
    </row>
    <row r="26" spans="1:15" ht="18.75" customHeight="1">
      <c r="A26" s="125" t="s">
        <v>74</v>
      </c>
      <c r="B26" s="11" t="s">
        <v>75</v>
      </c>
      <c r="C26" s="87" t="s">
        <v>76</v>
      </c>
      <c r="D26" s="127" t="s">
        <v>85</v>
      </c>
      <c r="E26" s="127"/>
      <c r="F26" s="75"/>
      <c r="G26" s="75"/>
      <c r="I26" s="16" t="s">
        <v>2</v>
      </c>
      <c r="J26" s="71">
        <v>0</v>
      </c>
      <c r="K26" s="71">
        <v>0</v>
      </c>
      <c r="L26" s="71">
        <v>0</v>
      </c>
      <c r="M26" s="71">
        <v>0</v>
      </c>
      <c r="N26" s="71">
        <v>0</v>
      </c>
      <c r="O26" s="71">
        <v>0</v>
      </c>
    </row>
    <row r="27" spans="1:7" ht="21" customHeight="1">
      <c r="A27" s="126"/>
      <c r="B27" s="12"/>
      <c r="C27" s="87"/>
      <c r="D27" s="127"/>
      <c r="E27" s="127"/>
      <c r="F27" s="8"/>
      <c r="G27" s="8"/>
    </row>
    <row r="28" spans="1:7" ht="22.5" customHeight="1">
      <c r="A28" s="58" t="s">
        <v>77</v>
      </c>
      <c r="B28" s="46">
        <v>51</v>
      </c>
      <c r="C28" s="88"/>
      <c r="D28" s="82" t="e">
        <f>IF(C29=1,"Traer la carga mas cerca al trabajador",IF(C30=1,"Reducir el punto inicial de levantamiento",IF(C31=1,"Reducir la distancia entre inicio y fin del levantamiento",IF(C32=1,"reducir el angulo de giro",IF(C33=1,"Reducir la frecuencia y/o duracion del levantamiento",IF(C34=1,"Proveer de agarraderas o agujeros al objeto",""))))))</f>
        <v>#DIV/0!</v>
      </c>
      <c r="E28" s="83"/>
      <c r="F28" s="8"/>
      <c r="G28" s="8"/>
    </row>
    <row r="29" spans="1:13" ht="21" customHeight="1" thickBot="1">
      <c r="A29" s="58" t="s">
        <v>78</v>
      </c>
      <c r="B29" s="47" t="e">
        <f>IF(B8="No",10/B16,10/B10)</f>
        <v>#DIV/0!</v>
      </c>
      <c r="C29" s="89" t="e">
        <f aca="true" t="shared" si="0" ref="C29:C34">RANK(B29,$B$29:$B$34,1)</f>
        <v>#DIV/0!</v>
      </c>
      <c r="D29" s="84" t="e">
        <f>IF(C29=2,"Acercar la carga al trabajador",IF(C30=2,"Reducir el punto inicial de levantamiento",IF(C31=2,"Reducir la distancia entre el inicio y fin del levantamiento",IF(C32=2,"Reducir el angulo de giro",IF(C33=2,"Reducir la frecuencia y/o duracion del levantamiento",IF(C34=2,"Proveer de agarraderos o agujeros al objeto",""))))))</f>
        <v>#DIV/0!</v>
      </c>
      <c r="E29" s="83"/>
      <c r="F29" s="8"/>
      <c r="G29" s="8"/>
      <c r="I29" s="115" t="s">
        <v>14</v>
      </c>
      <c r="J29" s="115"/>
      <c r="K29" s="115"/>
      <c r="L29" s="115"/>
      <c r="M29" s="115"/>
    </row>
    <row r="30" spans="1:13" ht="26.25" customHeight="1">
      <c r="A30" s="58" t="s">
        <v>79</v>
      </c>
      <c r="B30" s="47">
        <f>1-((0.0075*ABS(B18-30)))</f>
        <v>0.775</v>
      </c>
      <c r="C30" s="89" t="e">
        <f t="shared" si="0"/>
        <v>#DIV/0!</v>
      </c>
      <c r="D30" s="84" t="e">
        <f>IF(C29=3,"Acercar la carga al trabajador",IF(C30=3,"Reducir el punto inicial del levantamiento",IF(C31=3,"Reducir la distancia entre el inicio y fin del levantamiento",IF(C32=3,"Reducir el angulo de giro",IF(C33=3,"Reducir la frecuencia y/o duracion del levantamiento ",IF(C34=3,"Proveer de agarraderas o agujeros al objeto",""))))))</f>
        <v>#DIV/0!</v>
      </c>
      <c r="E30" s="83"/>
      <c r="F30" s="8"/>
      <c r="G30" s="8"/>
      <c r="I30" s="5" t="s">
        <v>8</v>
      </c>
      <c r="J30" s="109" t="s">
        <v>9</v>
      </c>
      <c r="K30" s="109"/>
      <c r="L30" s="109" t="s">
        <v>10</v>
      </c>
      <c r="M30" s="110"/>
    </row>
    <row r="31" spans="1:13" ht="21.75" customHeight="1">
      <c r="A31" s="58" t="s">
        <v>80</v>
      </c>
      <c r="B31" s="47">
        <f>0.82+(1.8/B17)</f>
        <v>1</v>
      </c>
      <c r="C31" s="89" t="e">
        <f t="shared" si="0"/>
        <v>#DIV/0!</v>
      </c>
      <c r="D31" s="84"/>
      <c r="E31" s="83"/>
      <c r="F31" s="8"/>
      <c r="G31" s="8"/>
      <c r="I31" s="14" t="s">
        <v>11</v>
      </c>
      <c r="J31" s="105">
        <v>1</v>
      </c>
      <c r="K31" s="105"/>
      <c r="L31" s="105">
        <v>1</v>
      </c>
      <c r="M31" s="106"/>
    </row>
    <row r="32" spans="1:13" ht="24" customHeight="1">
      <c r="A32" s="58" t="s">
        <v>81</v>
      </c>
      <c r="B32" s="47">
        <f>1-0.0032*B14</f>
        <v>1</v>
      </c>
      <c r="C32" s="89" t="e">
        <f t="shared" si="0"/>
        <v>#DIV/0!</v>
      </c>
      <c r="D32" s="82"/>
      <c r="E32" s="85"/>
      <c r="I32" s="14" t="s">
        <v>12</v>
      </c>
      <c r="J32" s="105">
        <v>0.95</v>
      </c>
      <c r="K32" s="105"/>
      <c r="L32" s="105">
        <v>1</v>
      </c>
      <c r="M32" s="106"/>
    </row>
    <row r="33" spans="1:13" ht="25.5" customHeight="1" thickBot="1">
      <c r="A33" s="58" t="s">
        <v>82</v>
      </c>
      <c r="B33" s="47"/>
      <c r="C33" s="89" t="e">
        <f t="shared" si="0"/>
        <v>#DIV/0!</v>
      </c>
      <c r="D33" s="82"/>
      <c r="E33" s="85"/>
      <c r="H33" s="6"/>
      <c r="I33" s="15" t="s">
        <v>13</v>
      </c>
      <c r="J33" s="103">
        <v>0.9</v>
      </c>
      <c r="K33" s="103"/>
      <c r="L33" s="103">
        <v>0.9</v>
      </c>
      <c r="M33" s="104"/>
    </row>
    <row r="34" spans="1:8" ht="18.75" thickBot="1">
      <c r="A34" s="59" t="s">
        <v>84</v>
      </c>
      <c r="B34" s="60"/>
      <c r="C34" s="90" t="e">
        <f t="shared" si="0"/>
        <v>#DIV/0!</v>
      </c>
      <c r="D34" s="76"/>
      <c r="H34" s="6"/>
    </row>
    <row r="35" spans="1:9" ht="15">
      <c r="A35" s="77"/>
      <c r="B35" s="77"/>
      <c r="C35" s="77"/>
      <c r="D35" s="77"/>
      <c r="H35" s="6"/>
      <c r="I35" s="41" t="s">
        <v>20</v>
      </c>
    </row>
    <row r="36" spans="1:9" ht="19.5">
      <c r="A36" s="77" t="s">
        <v>86</v>
      </c>
      <c r="B36" s="86" t="str">
        <f>IF(AND(B33=0,B21=0)," Frequency Multiplier is ZERO as the frequency is too high for duration and Vo"," ")</f>
        <v> </v>
      </c>
      <c r="C36" s="77"/>
      <c r="H36" s="7"/>
      <c r="I36" s="41" t="s">
        <v>21</v>
      </c>
    </row>
    <row r="37" spans="1:5" ht="15" customHeight="1" thickBot="1">
      <c r="A37" s="97" t="s">
        <v>29</v>
      </c>
      <c r="B37" s="77"/>
      <c r="C37" s="77"/>
      <c r="E37" s="6"/>
    </row>
    <row r="38" spans="1:9" ht="17.25" customHeight="1">
      <c r="A38" s="97" t="s">
        <v>30</v>
      </c>
      <c r="E38" s="6"/>
      <c r="I38" s="2">
        <v>0.2</v>
      </c>
    </row>
    <row r="39" spans="3:9" ht="12.75" customHeight="1">
      <c r="C39" s="13"/>
      <c r="D39" s="13"/>
      <c r="E39" s="6"/>
      <c r="I39" s="3">
        <v>0.5</v>
      </c>
    </row>
    <row r="40" spans="1:9" ht="14.25" customHeight="1">
      <c r="A40" s="1" t="s">
        <v>40</v>
      </c>
      <c r="C40" s="13"/>
      <c r="D40" s="13"/>
      <c r="E40" s="6"/>
      <c r="I40" s="3">
        <v>1</v>
      </c>
    </row>
    <row r="41" spans="1:9" ht="17.25" customHeight="1">
      <c r="A41" s="100" t="s">
        <v>37</v>
      </c>
      <c r="B41" s="9"/>
      <c r="C41" s="13"/>
      <c r="D41" s="13"/>
      <c r="E41" s="7"/>
      <c r="I41" s="3">
        <v>2</v>
      </c>
    </row>
    <row r="42" spans="1:9" ht="13.5" customHeight="1">
      <c r="A42" s="100" t="s">
        <v>38</v>
      </c>
      <c r="B42" s="9"/>
      <c r="C42" s="13"/>
      <c r="D42" s="13"/>
      <c r="F42" s="6"/>
      <c r="G42" s="6"/>
      <c r="I42" s="3">
        <v>3</v>
      </c>
    </row>
    <row r="43" spans="1:9" ht="11.25" customHeight="1">
      <c r="A43" s="100" t="s">
        <v>39</v>
      </c>
      <c r="C43" s="13"/>
      <c r="D43" s="13"/>
      <c r="F43" s="6"/>
      <c r="G43" s="6"/>
      <c r="I43" s="3">
        <v>6</v>
      </c>
    </row>
    <row r="44" ht="12.75">
      <c r="I44" s="3">
        <v>7</v>
      </c>
    </row>
    <row r="45" ht="12.75">
      <c r="I45" s="3">
        <v>8</v>
      </c>
    </row>
    <row r="46" ht="12.75">
      <c r="I46" s="3">
        <v>9</v>
      </c>
    </row>
    <row r="47" ht="12.75">
      <c r="I47" s="3">
        <v>10</v>
      </c>
    </row>
    <row r="48" ht="12.75">
      <c r="I48" s="3">
        <v>11</v>
      </c>
    </row>
    <row r="49" ht="12.75">
      <c r="I49" s="3">
        <v>12</v>
      </c>
    </row>
    <row r="50" ht="12.75">
      <c r="I50" s="3">
        <v>13</v>
      </c>
    </row>
    <row r="51" ht="12.75">
      <c r="I51" s="3">
        <v>14</v>
      </c>
    </row>
    <row r="52" ht="12.75">
      <c r="I52" s="3">
        <v>15</v>
      </c>
    </row>
    <row r="53" ht="13.5" thickBot="1">
      <c r="I53" s="4" t="s">
        <v>2</v>
      </c>
    </row>
  </sheetData>
  <sheetProtection selectLockedCells="1"/>
  <mergeCells count="21">
    <mergeCell ref="L33:M33"/>
    <mergeCell ref="J32:K32"/>
    <mergeCell ref="J33:K33"/>
    <mergeCell ref="L32:M32"/>
    <mergeCell ref="J7:K7"/>
    <mergeCell ref="L7:M7"/>
    <mergeCell ref="J30:K30"/>
    <mergeCell ref="L31:M31"/>
    <mergeCell ref="D26:E27"/>
    <mergeCell ref="L30:M30"/>
    <mergeCell ref="J31:K31"/>
    <mergeCell ref="A26:A27"/>
    <mergeCell ref="A1:C1"/>
    <mergeCell ref="I5:O5"/>
    <mergeCell ref="I29:M29"/>
    <mergeCell ref="J6:O6"/>
    <mergeCell ref="N7:O7"/>
    <mergeCell ref="I7:I8"/>
    <mergeCell ref="B3:B4"/>
    <mergeCell ref="C3:C4"/>
    <mergeCell ref="D3:D4"/>
  </mergeCells>
  <conditionalFormatting sqref="B22">
    <cfRule type="cellIs" priority="1" dxfId="17" operator="greaterThan" stopIfTrue="1">
      <formula>3</formula>
    </cfRule>
  </conditionalFormatting>
  <conditionalFormatting sqref="B33">
    <cfRule type="cellIs" priority="2" dxfId="4" operator="equal" stopIfTrue="1">
      <formula>0</formula>
    </cfRule>
  </conditionalFormatting>
  <conditionalFormatting sqref="B8:B9">
    <cfRule type="expression" priority="3" dxfId="0" stopIfTrue="1">
      <formula>$B$8="Yes"</formula>
    </cfRule>
  </conditionalFormatting>
  <conditionalFormatting sqref="B10:B11">
    <cfRule type="expression" priority="4" dxfId="0" stopIfTrue="1">
      <formula>$B$8="NO"</formula>
    </cfRule>
    <cfRule type="cellIs" priority="5" dxfId="1" operator="equal" stopIfTrue="1">
      <formula>$B$8="NO"</formula>
    </cfRule>
  </conditionalFormatting>
  <conditionalFormatting sqref="A5:A15 B3:D4 D15 D6">
    <cfRule type="expression" priority="6" dxfId="0" stopIfTrue="1">
      <formula>"B8 = Yes"</formula>
    </cfRule>
  </conditionalFormatting>
  <dataValidations count="8">
    <dataValidation type="whole" showInputMessage="1" showErrorMessage="1" errorTitle="Limit for values" error="Value should range between 0 and 135 degrees" sqref="B14">
      <formula1>0</formula1>
      <formula2>135</formula2>
    </dataValidation>
    <dataValidation type="decimal" allowBlank="1" showInputMessage="1" showErrorMessage="1" error="Value should be between 10 and 25" sqref="B10:B11">
      <formula1>9.8</formula1>
      <formula2>24.7</formula2>
    </dataValidation>
    <dataValidation type="decimal" allowBlank="1" showInputMessage="1" showErrorMessage="1" error="Value should be between 0 and 70" sqref="B12">
      <formula1>0</formula1>
      <formula2>70</formula2>
    </dataValidation>
    <dataValidation type="list" allowBlank="1" showInputMessage="1" showErrorMessage="1" sqref="B15">
      <formula1>$I$31:$I$33</formula1>
    </dataValidation>
    <dataValidation type="decimal" allowBlank="1" showInputMessage="1" showErrorMessage="1" sqref="B7">
      <formula1>0</formula1>
      <formula2>8</formula2>
    </dataValidation>
    <dataValidation type="list" allowBlank="1" showInputMessage="1" showErrorMessage="1" sqref="B6">
      <formula1>$I$38:$I$53</formula1>
    </dataValidation>
    <dataValidation type="list" allowBlank="1" showInputMessage="1" showErrorMessage="1" sqref="B8">
      <formula1>$I$35:$I$36</formula1>
    </dataValidation>
    <dataValidation type="decimal" allowBlank="1" showInputMessage="1" showErrorMessage="1" sqref="B13">
      <formula1>0</formula1>
      <formula2>70</formula2>
    </dataValidation>
  </dataValidations>
  <printOptions/>
  <pageMargins left="0.33" right="0.2" top="0.26" bottom="0.12" header="0.28" footer="0.14"/>
  <pageSetup fitToHeight="1" fitToWidth="1" horizontalDpi="300" verticalDpi="3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NIOSH 1991 Lifting Index</dc:title>
  <dc:subject/>
  <dc:creator>AK</dc:creator>
  <cp:keywords/>
  <dc:description/>
  <cp:lastModifiedBy>JFASSOCIATES</cp:lastModifiedBy>
  <cp:lastPrinted>2008-04-01T20:40:33Z</cp:lastPrinted>
  <dcterms:created xsi:type="dcterms:W3CDTF">2007-10-25T23:38:23Z</dcterms:created>
  <dcterms:modified xsi:type="dcterms:W3CDTF">2009-03-09T14:54:15Z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